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256" windowHeight="11532" activeTab="5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externalReferences>
    <externalReference r:id="rId13"/>
  </externalReferences>
  <calcPr calcId="144525"/>
</workbook>
</file>

<file path=xl/calcChain.xml><?xml version="1.0" encoding="utf-8"?>
<calcChain xmlns="http://schemas.openxmlformats.org/spreadsheetml/2006/main">
  <c r="M25" i="6" l="1"/>
  <c r="M25" i="5" l="1"/>
  <c r="O19" i="4" l="1"/>
  <c r="O17" i="4"/>
  <c r="O22" i="4"/>
  <c r="O20" i="4"/>
  <c r="M25" i="4"/>
  <c r="I18" i="4"/>
  <c r="O25" i="2" l="1"/>
  <c r="O19" i="2"/>
  <c r="O17" i="2"/>
  <c r="O22" i="2"/>
  <c r="O20" i="2"/>
  <c r="O26" i="2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J6" i="1" l="1"/>
  <c r="AE6" i="2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AJ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AJ22" i="4" s="1"/>
  <c r="C23" i="2"/>
  <c r="C23" i="3" s="1"/>
  <c r="D23" i="3" s="1"/>
  <c r="AJ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AJ27" i="3" s="1"/>
  <c r="C28" i="2"/>
  <c r="C28" i="3" s="1"/>
  <c r="C29" i="2"/>
  <c r="C29" i="3" s="1"/>
  <c r="C30" i="2"/>
  <c r="C30" i="3" s="1"/>
  <c r="C30" i="4" s="1"/>
  <c r="C31" i="2"/>
  <c r="C31" i="3" s="1"/>
  <c r="D31" i="3" s="1"/>
  <c r="AJ31" i="3" s="1"/>
  <c r="C32" i="2"/>
  <c r="C32" i="3" s="1"/>
  <c r="D32" i="3" s="1"/>
  <c r="AJ32" i="3" s="1"/>
  <c r="C33" i="2"/>
  <c r="C33" i="3" s="1"/>
  <c r="C34" i="3"/>
  <c r="C34" i="4" s="1"/>
  <c r="C35" i="2"/>
  <c r="C35" i="3" s="1"/>
  <c r="D35" i="3" s="1"/>
  <c r="AJ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D10" i="2"/>
  <c r="AJ10" i="2" s="1"/>
  <c r="D12" i="2"/>
  <c r="AJ12" i="2" s="1"/>
  <c r="D14" i="2"/>
  <c r="AJ14" i="2" s="1"/>
  <c r="D20" i="2"/>
  <c r="AJ20" i="2" s="1"/>
  <c r="D24" i="2"/>
  <c r="AJ24" i="2" s="1"/>
  <c r="D28" i="2"/>
  <c r="AJ28" i="2" s="1"/>
  <c r="D32" i="2"/>
  <c r="AJ32" i="2" s="1"/>
  <c r="D33" i="2"/>
  <c r="AJ33" i="2" s="1"/>
  <c r="D37" i="2"/>
  <c r="AJ37" i="2" l="1"/>
  <c r="AJ39" i="1"/>
  <c r="AJ37" i="1"/>
  <c r="AJ40" i="1"/>
  <c r="AJ38" i="1"/>
  <c r="AJ35" i="1"/>
  <c r="AJ34" i="1"/>
  <c r="AJ32" i="1"/>
  <c r="AJ30" i="1"/>
  <c r="AJ28" i="1"/>
  <c r="AJ26" i="1"/>
  <c r="AJ24" i="1"/>
  <c r="AJ22" i="1"/>
  <c r="AJ20" i="1"/>
  <c r="AJ18" i="1"/>
  <c r="AJ33" i="1"/>
  <c r="AJ31" i="1"/>
  <c r="AJ29" i="1"/>
  <c r="AJ27" i="1"/>
  <c r="AJ25" i="1"/>
  <c r="AJ21" i="1"/>
  <c r="AJ19" i="1"/>
  <c r="AJ17" i="1"/>
  <c r="AJ15" i="1"/>
  <c r="AJ13" i="1"/>
  <c r="AJ10" i="1"/>
  <c r="AJ8" i="1"/>
  <c r="AJ11" i="1"/>
  <c r="AJ14" i="1"/>
  <c r="AJ12" i="1"/>
  <c r="AJ9" i="1"/>
  <c r="AJ7" i="1"/>
  <c r="AJ23" i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E39" i="3"/>
  <c r="AE40" i="2"/>
  <c r="AE38" i="3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32" i="5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D20" i="4" l="1"/>
  <c r="AJ20" i="4" s="1"/>
  <c r="D28" i="4"/>
  <c r="AJ28" i="4" s="1"/>
  <c r="C19" i="4"/>
  <c r="D24" i="4"/>
  <c r="AJ24" i="4" s="1"/>
  <c r="D12" i="4"/>
  <c r="AJ12" i="4" s="1"/>
  <c r="AE39" i="4"/>
  <c r="AE38" i="4"/>
  <c r="AE40" i="3"/>
  <c r="AE37" i="4"/>
  <c r="AE20" i="3"/>
  <c r="AE24" i="3"/>
  <c r="AE28" i="3"/>
  <c r="AE32" i="3"/>
  <c r="D21" i="3"/>
  <c r="AJ21" i="3" s="1"/>
  <c r="AE35" i="3"/>
  <c r="AE18" i="3"/>
  <c r="AE22" i="3"/>
  <c r="AE30" i="3"/>
  <c r="D32" i="5"/>
  <c r="AJ32" i="5" s="1"/>
  <c r="C32" i="6"/>
  <c r="D34" i="5"/>
  <c r="AJ34" i="5" s="1"/>
  <c r="C34" i="6"/>
  <c r="AE33" i="3"/>
  <c r="AE17" i="3"/>
  <c r="AE19" i="3"/>
  <c r="AE21" i="3"/>
  <c r="AE23" i="3"/>
  <c r="AE25" i="3"/>
  <c r="AE27" i="3"/>
  <c r="AE29" i="3"/>
  <c r="AE31" i="3"/>
  <c r="AE26" i="3"/>
  <c r="AE34" i="3"/>
  <c r="AE7" i="3"/>
  <c r="AE12" i="3"/>
  <c r="AE9" i="3"/>
  <c r="AE13" i="3"/>
  <c r="AE8" i="3"/>
  <c r="AE10" i="3"/>
  <c r="AE14" i="3"/>
  <c r="AE11" i="3"/>
  <c r="AE15" i="3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AJ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AJ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E38" i="5"/>
  <c r="AE40" i="4"/>
  <c r="AE39" i="5"/>
  <c r="AE26" i="4"/>
  <c r="AE17" i="4"/>
  <c r="C32" i="7"/>
  <c r="D32" i="6"/>
  <c r="AJ32" i="6" s="1"/>
  <c r="AE32" i="4"/>
  <c r="AE24" i="4"/>
  <c r="AE25" i="4"/>
  <c r="AE30" i="4"/>
  <c r="AE18" i="4"/>
  <c r="D35" i="5"/>
  <c r="AJ35" i="5" s="1"/>
  <c r="C35" i="6"/>
  <c r="AE34" i="4"/>
  <c r="AE31" i="4"/>
  <c r="AE27" i="4"/>
  <c r="AE23" i="4"/>
  <c r="AE19" i="4"/>
  <c r="AE33" i="4"/>
  <c r="AE22" i="4"/>
  <c r="AE35" i="4"/>
  <c r="AE29" i="4"/>
  <c r="AE21" i="4"/>
  <c r="D33" i="5"/>
  <c r="AJ33" i="5" s="1"/>
  <c r="C33" i="6"/>
  <c r="C34" i="7"/>
  <c r="D34" i="6"/>
  <c r="AJ34" i="6" s="1"/>
  <c r="AE28" i="4"/>
  <c r="AE20" i="4"/>
  <c r="AE15" i="4"/>
  <c r="AE14" i="4"/>
  <c r="AE12" i="4"/>
  <c r="AE8" i="4"/>
  <c r="AE11" i="4"/>
  <c r="AE10" i="4"/>
  <c r="AE13" i="4"/>
  <c r="AE9" i="4"/>
  <c r="AE7" i="4"/>
  <c r="AE6" i="6"/>
  <c r="D10" i="5"/>
  <c r="AJ10" i="5" s="1"/>
  <c r="C10" i="6"/>
  <c r="C40" i="8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C30" i="7"/>
  <c r="D30" i="6"/>
  <c r="AJ30" i="6" s="1"/>
  <c r="D29" i="5"/>
  <c r="AJ29" i="5" s="1"/>
  <c r="C29" i="6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AI37" i="4" s="1"/>
  <c r="AK37" i="4" s="1"/>
  <c r="Y6" i="3"/>
  <c r="AD6" i="3"/>
  <c r="AA6" i="3"/>
  <c r="Z6" i="3"/>
  <c r="AL3" i="3"/>
  <c r="AI17" i="3" s="1"/>
  <c r="AK17" i="3" s="1"/>
  <c r="C6" i="2"/>
  <c r="D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7" i="3" l="1"/>
  <c r="AK7" i="3" s="1"/>
  <c r="AI13" i="3"/>
  <c r="AK13" i="3" s="1"/>
  <c r="AI11" i="3"/>
  <c r="AK11" i="3" s="1"/>
  <c r="AI12" i="3"/>
  <c r="AK12" i="3" s="1"/>
  <c r="AI15" i="3"/>
  <c r="AK15" i="3" s="1"/>
  <c r="AI28" i="3"/>
  <c r="AK28" i="3" s="1"/>
  <c r="AI29" i="3"/>
  <c r="AK29" i="3" s="1"/>
  <c r="AI22" i="3"/>
  <c r="AK22" i="3" s="1"/>
  <c r="AI19" i="3"/>
  <c r="AK19" i="3" s="1"/>
  <c r="AI27" i="3"/>
  <c r="AK27" i="3" s="1"/>
  <c r="AI34" i="3"/>
  <c r="AK34" i="3" s="1"/>
  <c r="AI18" i="3"/>
  <c r="AK18" i="3" s="1"/>
  <c r="AI25" i="3"/>
  <c r="AK25" i="3" s="1"/>
  <c r="AI32" i="3"/>
  <c r="AK32" i="3" s="1"/>
  <c r="AI39" i="4"/>
  <c r="AK39" i="4" s="1"/>
  <c r="AI38" i="4"/>
  <c r="AK38" i="4" s="1"/>
  <c r="AI37" i="2"/>
  <c r="AK37" i="2" s="1"/>
  <c r="AI38" i="2"/>
  <c r="AK38" i="2" s="1"/>
  <c r="AI39" i="2"/>
  <c r="AK39" i="2" s="1"/>
  <c r="AI9" i="2"/>
  <c r="AK9" i="2" s="1"/>
  <c r="AI35" i="2"/>
  <c r="AK35" i="2" s="1"/>
  <c r="AI22" i="2"/>
  <c r="AK22" i="2" s="1"/>
  <c r="AI33" i="2"/>
  <c r="AK33" i="2" s="1"/>
  <c r="AI19" i="2"/>
  <c r="AK19" i="2" s="1"/>
  <c r="AI23" i="2"/>
  <c r="AK23" i="2" s="1"/>
  <c r="AI27" i="2"/>
  <c r="AK27" i="2" s="1"/>
  <c r="AI31" i="2"/>
  <c r="AK31" i="2" s="1"/>
  <c r="AI34" i="2"/>
  <c r="AK34" i="2" s="1"/>
  <c r="AI12" i="2"/>
  <c r="AK12" i="2" s="1"/>
  <c r="AI24" i="2"/>
  <c r="AK24" i="2" s="1"/>
  <c r="AI32" i="2"/>
  <c r="AK32" i="2" s="1"/>
  <c r="AI8" i="2"/>
  <c r="AK8" i="2" s="1"/>
  <c r="AI14" i="2"/>
  <c r="AK14" i="2" s="1"/>
  <c r="AI15" i="2"/>
  <c r="AK15" i="2" s="1"/>
  <c r="AI18" i="2"/>
  <c r="AK18" i="2" s="1"/>
  <c r="AI30" i="2"/>
  <c r="AK30" i="2" s="1"/>
  <c r="AI17" i="2"/>
  <c r="AK17" i="2" s="1"/>
  <c r="AI21" i="2"/>
  <c r="AK21" i="2" s="1"/>
  <c r="AI25" i="2"/>
  <c r="AK25" i="2" s="1"/>
  <c r="AI29" i="2"/>
  <c r="AK29" i="2" s="1"/>
  <c r="AI26" i="2"/>
  <c r="AK26" i="2" s="1"/>
  <c r="AI7" i="2"/>
  <c r="AK7" i="2" s="1"/>
  <c r="AI40" i="2"/>
  <c r="AK40" i="2" s="1"/>
  <c r="AI20" i="2"/>
  <c r="AK20" i="2" s="1"/>
  <c r="AI28" i="2"/>
  <c r="AK28" i="2" s="1"/>
  <c r="AI13" i="2"/>
  <c r="AK13" i="2" s="1"/>
  <c r="AI10" i="2"/>
  <c r="AK10" i="2" s="1"/>
  <c r="AI11" i="2"/>
  <c r="AK11" i="2" s="1"/>
  <c r="AI38" i="3"/>
  <c r="AK38" i="3" s="1"/>
  <c r="AI37" i="3"/>
  <c r="AK37" i="3" s="1"/>
  <c r="AI39" i="3"/>
  <c r="AK39" i="3" s="1"/>
  <c r="AI10" i="3"/>
  <c r="AK10" i="3" s="1"/>
  <c r="AI8" i="3"/>
  <c r="AK8" i="3" s="1"/>
  <c r="AI14" i="3"/>
  <c r="AK14" i="3" s="1"/>
  <c r="AI20" i="3"/>
  <c r="AK20" i="3" s="1"/>
  <c r="AI21" i="3"/>
  <c r="AK21" i="3" s="1"/>
  <c r="AI35" i="3"/>
  <c r="AK35" i="3" s="1"/>
  <c r="AI33" i="3"/>
  <c r="AK33" i="3" s="1"/>
  <c r="AI23" i="3"/>
  <c r="AK23" i="3" s="1"/>
  <c r="AI31" i="3"/>
  <c r="AK31" i="3" s="1"/>
  <c r="AI30" i="3"/>
  <c r="AK30" i="3" s="1"/>
  <c r="AI24" i="3"/>
  <c r="AK24" i="3" s="1"/>
  <c r="AI26" i="3"/>
  <c r="AK26" i="3" s="1"/>
  <c r="AI40" i="3"/>
  <c r="AK40" i="3" s="1"/>
  <c r="AI9" i="3"/>
  <c r="AK9" i="3" s="1"/>
  <c r="AJ6" i="2"/>
  <c r="AI39" i="5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C34" i="8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C32" i="8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C37" i="8"/>
  <c r="D37" i="7"/>
  <c r="AJ37" i="7" s="1"/>
  <c r="D40" i="8"/>
  <c r="AJ40" i="8" s="1"/>
  <c r="C40" i="9"/>
  <c r="C24" i="8"/>
  <c r="D24" i="7"/>
  <c r="AJ24" i="7" s="1"/>
  <c r="C23" i="7"/>
  <c r="D23" i="6"/>
  <c r="AJ23" i="6" s="1"/>
  <c r="C19" i="7"/>
  <c r="D19" i="7" s="1"/>
  <c r="AJ19" i="7" s="1"/>
  <c r="D19" i="6"/>
  <c r="AJ19" i="6" s="1"/>
  <c r="C29" i="7"/>
  <c r="D29" i="6"/>
  <c r="AJ29" i="6" s="1"/>
  <c r="C25" i="7"/>
  <c r="D25" i="6"/>
  <c r="AJ25" i="6" s="1"/>
  <c r="C18" i="8"/>
  <c r="D18" i="7"/>
  <c r="AJ18" i="7" s="1"/>
  <c r="C27" i="7"/>
  <c r="D27" i="6"/>
  <c r="AJ27" i="6" s="1"/>
  <c r="C21" i="7"/>
  <c r="D21" i="6"/>
  <c r="AJ21" i="6" s="1"/>
  <c r="C31" i="7"/>
  <c r="D31" i="6"/>
  <c r="AJ31" i="6" s="1"/>
  <c r="C28" i="8"/>
  <c r="D28" i="7"/>
  <c r="AJ28" i="7" s="1"/>
  <c r="C22" i="8"/>
  <c r="D22" i="7"/>
  <c r="AJ22" i="7" s="1"/>
  <c r="C26" i="8"/>
  <c r="D26" i="7"/>
  <c r="AJ26" i="7" s="1"/>
  <c r="C30" i="8"/>
  <c r="D30" i="7"/>
  <c r="AJ30" i="7" s="1"/>
  <c r="C20" i="8"/>
  <c r="D20" i="7"/>
  <c r="AJ20" i="7" s="1"/>
  <c r="C17" i="7"/>
  <c r="D17" i="6"/>
  <c r="AJ17" i="6" s="1"/>
  <c r="C12" i="8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C8" i="8"/>
  <c r="D8" i="7"/>
  <c r="AJ8" i="7" s="1"/>
  <c r="C9" i="8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C35" i="8"/>
  <c r="D35" i="8" s="1"/>
  <c r="AJ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C33" i="8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C10" i="8"/>
  <c r="D10" i="7"/>
  <c r="AJ10" i="7" s="1"/>
  <c r="D37" i="8"/>
  <c r="AJ37" i="8" s="1"/>
  <c r="C37" i="9"/>
  <c r="C38" i="8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C23" i="8"/>
  <c r="D23" i="7"/>
  <c r="AJ23" i="7" s="1"/>
  <c r="D26" i="8"/>
  <c r="AJ26" i="8" s="1"/>
  <c r="C26" i="9"/>
  <c r="C21" i="8"/>
  <c r="D21" i="7"/>
  <c r="AJ21" i="7" s="1"/>
  <c r="C29" i="8"/>
  <c r="D29" i="7"/>
  <c r="AJ29" i="7" s="1"/>
  <c r="D30" i="8"/>
  <c r="AJ30" i="8" s="1"/>
  <c r="C30" i="9"/>
  <c r="D22" i="8"/>
  <c r="AJ22" i="8" s="1"/>
  <c r="C22" i="9"/>
  <c r="C31" i="8"/>
  <c r="D31" i="7"/>
  <c r="AJ31" i="7" s="1"/>
  <c r="C27" i="8"/>
  <c r="D27" i="7"/>
  <c r="AJ27" i="7" s="1"/>
  <c r="C25" i="8"/>
  <c r="D25" i="7"/>
  <c r="AJ25" i="7" s="1"/>
  <c r="C19" i="8"/>
  <c r="C19" i="9" s="1"/>
  <c r="D24" i="8"/>
  <c r="AJ24" i="8" s="1"/>
  <c r="C24" i="9"/>
  <c r="C17" i="8"/>
  <c r="D17" i="7"/>
  <c r="AJ17" i="7" s="1"/>
  <c r="C15" i="7"/>
  <c r="D15" i="6"/>
  <c r="AJ15" i="6" s="1"/>
  <c r="C11" i="7"/>
  <c r="D11" i="6"/>
  <c r="AJ11" i="6" s="1"/>
  <c r="C13" i="8"/>
  <c r="D13" i="7"/>
  <c r="AJ13" i="7" s="1"/>
  <c r="C14" i="8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AJ18" i="9" s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C39" i="8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D17" i="8"/>
  <c r="AJ17" i="8" s="1"/>
  <c r="C17" i="9"/>
  <c r="C14" i="9"/>
  <c r="D14" i="8"/>
  <c r="AJ14" i="8" s="1"/>
  <c r="C11" i="8"/>
  <c r="D11" i="7"/>
  <c r="AJ11" i="7" s="1"/>
  <c r="D12" i="9"/>
  <c r="AJ12" i="9" s="1"/>
  <c r="C12" i="13"/>
  <c r="C13" i="9"/>
  <c r="D13" i="8"/>
  <c r="AJ13" i="8" s="1"/>
  <c r="C15" i="8"/>
  <c r="D15" i="7"/>
  <c r="AJ15" i="7" s="1"/>
  <c r="C7" i="8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C6" i="8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<sst xmlns="http://schemas.openxmlformats.org/spreadsheetml/2006/main" count="1421" uniqueCount="124">
  <si>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</si>
  <si>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</si>
  <si>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</si>
  <si>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</si>
  <si>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</si>
  <si>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</si>
  <si>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</si>
  <si>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</si>
  <si>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</si>
  <si>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</si>
  <si>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</si>
  <si>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</si>
  <si>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</si>
  <si>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</si>
  <si>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</si>
  <si>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</si>
  <si>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</si>
  <si>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</si>
  <si>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</si>
  <si>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</si>
  <si>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</si>
  <si>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</si>
  <si>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</si>
  <si>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</si>
  <si>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</si>
  <si>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</si>
  <si>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</si>
  <si>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</si>
  <si>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</si>
  <si>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</si>
  <si>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</si>
  <si>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</si>
  <si>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</si>
  <si>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</si>
  <si>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</si>
  <si>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</si>
  <si>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</si>
  <si>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</si>
  <si>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</si>
  <si>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</si>
  <si>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</si>
  <si>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</si>
  <si>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</si>
  <si>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</si>
  <si>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</si>
  <si>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</si>
  <si>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</si>
  <si>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</si>
  <si>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</si>
  <si>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</si>
  <si>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</si>
  <si>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</si>
  <si>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</si>
  <si>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</si>
  <si>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</si>
  <si>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</si>
  <si>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</si>
  <si>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</si>
  <si>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</si>
  <si>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</si>
  <si>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</si>
  <si>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</si>
  <si>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</si>
  <si>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</si>
  <si>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</si>
  <si>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</si>
  <si>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</si>
  <si>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</si>
  <si>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</si>
  <si>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</si>
  <si>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</si>
  <si>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</si>
  <si>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</si>
  <si>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</si>
  <si>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</si>
  <si>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</si>
  <si>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</si>
  <si>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</si>
  <si>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</si>
  <si>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</si>
  <si>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</si>
  <si>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</si>
  <si>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</si>
  <si>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</si>
  <si>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</si>
  <si>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</si>
  <si>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</si>
  <si>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</si>
  <si>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>4             116           380          30</t>
  </si>
  <si>
    <t>01.03.2018 01.03.2018  30.04.2018  30.06.2018</t>
  </si>
  <si>
    <t>1703      2500         7700</t>
  </si>
  <si>
    <t>31.03.2018  30.04.2018  30.06.2018</t>
  </si>
  <si>
    <t>23740     3358            2729</t>
  </si>
  <si>
    <t>30.04.2018 30.06.2018  31.07.2018</t>
  </si>
  <si>
    <t>58           560             30                   751</t>
  </si>
  <si>
    <t>01.05.2018  31.05.2018  30.06.2018  31.07.2018</t>
  </si>
  <si>
    <t>9314   81484  17287</t>
  </si>
  <si>
    <t>31.03.2018  31.07.2018  30.06.2018</t>
  </si>
  <si>
    <t xml:space="preserve">Забезпечення протитуберкульозними препаратами по Сумській області станом на
</t>
  </si>
  <si>
    <t xml:space="preserve">В.о.обласного позаштатного фтизіатра__________________                               </t>
  </si>
  <si>
    <t>В.О.Олещенко</t>
  </si>
  <si>
    <t>30           46</t>
  </si>
  <si>
    <t>30.06.2018  31.07.2018</t>
  </si>
  <si>
    <t>01.09.2018  30.06.2018</t>
  </si>
  <si>
    <t>93      7330</t>
  </si>
  <si>
    <t>822       11499   59860</t>
  </si>
  <si>
    <t>31.03.2018 30.06.2018   31.07.2018</t>
  </si>
  <si>
    <t xml:space="preserve">Забезпечення протитуберкульозними препаратами  Сумській_ області станом на  
</t>
  </si>
  <si>
    <t>73      6536</t>
  </si>
  <si>
    <t xml:space="preserve">  31.07.2018</t>
  </si>
  <si>
    <t xml:space="preserve"> 30.06.2018   31.07.2018</t>
  </si>
  <si>
    <t xml:space="preserve"> 2740   52815</t>
  </si>
  <si>
    <t xml:space="preserve">Обласний позаштатний фтизіатр__________________                               </t>
  </si>
  <si>
    <t>Л.А.Бондаренко</t>
  </si>
  <si>
    <t xml:space="preserve">Забезпечення протитуберкульозними препаратами  по Сумській області станом на
</t>
  </si>
  <si>
    <t>39593   724</t>
  </si>
  <si>
    <t>31.7.2018  30.06.2018</t>
  </si>
  <si>
    <t>30.06.2018  31.10.2018</t>
  </si>
  <si>
    <t>2               775</t>
  </si>
  <si>
    <t>73                  4993</t>
  </si>
  <si>
    <t xml:space="preserve">Забезпечення протитуберкульозними препаратами по Сумській  області станом на
</t>
  </si>
  <si>
    <t>9716       356</t>
  </si>
  <si>
    <t>31.07.2018  31.12.2018</t>
  </si>
  <si>
    <t>В.МОСТОВИЙ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</si>
</sst>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  <protection locked="0"/>
    </xf>
    <xf numFmtId="1" fontId="1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Protection="1"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11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/>
  </cellXfs>
  <cellStyles count="1">
    <cellStyle name="Обычный" xfId="0" builtinId="0"/>
  </cellStyles>
  <dxfs count="4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ECFF"/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89;&#1090;&#1072;&#1088;&#1072;%20&#1092;&#1086;&#1088;&#1084;&#1072;\&#1076;&#1086;&#1076;&#1072;&#1090;&#1086;&#1082;%20&#1047;&#1074;_&#1090;%20&#1097;&#1086;&#1076;&#1086;%20&#1079;&#1072;&#1073;&#1077;&#1079;&#1087;&#1077;&#1095;&#1077;&#1085;&#1086;&#1089;&#1090;_%20&#1055;&#1058;&#1055;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2.201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5" ySplit="5" topLeftCell="S15" activePane="bottomRight" state="frozen"/>
      <selection pane="topRight" activeCell="F1" sqref="F1"/>
      <selection pane="bottomLeft" activeCell="A6" sqref="A6"/>
      <selection pane="bottomRight" activeCell="E19" sqref="E1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441406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0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3320312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1093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98</v>
      </c>
      <c r="B1" s="58"/>
      <c r="C1" s="58"/>
      <c r="D1" s="58"/>
      <c r="E1" s="58"/>
      <c r="F1" s="58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78</v>
      </c>
      <c r="U2" s="67"/>
      <c r="V2" s="67"/>
      <c r="W2" s="65" t="s">
        <v>79</v>
      </c>
      <c r="X2" s="65" t="s">
        <v>80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3">
        <v>43101</v>
      </c>
    </row>
    <row r="3" spans="1:38" s="17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85</v>
      </c>
      <c r="AK3" s="55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3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(Y6+Z6+AA6)/D6</f>
        <v>26.770893040506365</v>
      </c>
      <c r="AK6" s="10">
        <f>(Y6+Z6+AA6)/AI6</f>
        <v>26.28704288939052</v>
      </c>
    </row>
    <row r="7" spans="1:38" ht="30.75" customHeight="1" x14ac:dyDescent="0.3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39" si="10">(Y7+Z7+AA7)/D7</f>
        <v>32.773410238180411</v>
      </c>
      <c r="AK7" s="10">
        <f t="shared" ref="AK7:AK39" si="11">(Y7+Z7+AA7)/AI7</f>
        <v>453.77163995067815</v>
      </c>
    </row>
    <row r="8" spans="1:38" ht="29.25" customHeight="1" x14ac:dyDescent="0.3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9.1578947368421062</v>
      </c>
      <c r="AK8" s="10">
        <f t="shared" si="11"/>
        <v>1.3244094488188976</v>
      </c>
    </row>
    <row r="9" spans="1:38" ht="33.75" customHeight="1" x14ac:dyDescent="0.3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>(Y9+Z9+AA9)/D9</f>
        <v>0</v>
      </c>
      <c r="AK9" s="10" t="e">
        <f t="shared" si="11"/>
        <v>#DIV/0!</v>
      </c>
    </row>
    <row r="10" spans="1:38" ht="28.5" customHeight="1" x14ac:dyDescent="0.3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16.17450042217844</v>
      </c>
      <c r="AK10" s="10">
        <f t="shared" si="11"/>
        <v>13.226299177093901</v>
      </c>
    </row>
    <row r="11" spans="1:38" ht="32.25" customHeight="1" x14ac:dyDescent="0.3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>(Y11+Z11+AA11)/D11</f>
        <v>0</v>
      </c>
      <c r="AK11" s="10" t="e">
        <f t="shared" si="11"/>
        <v>#DIV/0!</v>
      </c>
    </row>
    <row r="12" spans="1:38" ht="31.5" customHeight="1" x14ac:dyDescent="0.3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3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>(Y13+Z13+AA13)/D13</f>
        <v>13.621266912970077</v>
      </c>
      <c r="AK13" s="10">
        <f>(Y13+Z13+AA13)/AI13</f>
        <v>10.545039209001024</v>
      </c>
    </row>
    <row r="14" spans="1:38" ht="24.75" customHeight="1" x14ac:dyDescent="0.3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31.009071274298055</v>
      </c>
      <c r="AK14" s="10">
        <f t="shared" si="11"/>
        <v>31.039718327259251</v>
      </c>
    </row>
    <row r="15" spans="1:38" ht="32.25" customHeight="1" x14ac:dyDescent="0.3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0</v>
      </c>
      <c r="AK15" s="10">
        <f t="shared" si="11"/>
        <v>0</v>
      </c>
    </row>
    <row r="16" spans="1:38" ht="23.25" customHeight="1" x14ac:dyDescent="0.3">
      <c r="A16" s="73" t="s">
        <v>6</v>
      </c>
      <c r="B16" s="7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3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88</v>
      </c>
      <c r="AC17" s="52" t="s">
        <v>89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>(Y17+Z17+AA17)/D17</f>
        <v>4.3481221832749117</v>
      </c>
      <c r="AK17" s="10">
        <f>(Y17+Z17+AA17)/AI17</f>
        <v>3.6343545956805627</v>
      </c>
    </row>
    <row r="18" spans="1:37" ht="31.5" customHeight="1" x14ac:dyDescent="0.3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6.046673063966189</v>
      </c>
      <c r="AK18" s="10">
        <f t="shared" si="11"/>
        <v>9.2199641362821279</v>
      </c>
    </row>
    <row r="19" spans="1:37" ht="32.25" customHeight="1" x14ac:dyDescent="0.3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90</v>
      </c>
      <c r="AC19" s="52" t="s">
        <v>91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80.492516420803284</v>
      </c>
      <c r="AK19" s="10">
        <f t="shared" si="11"/>
        <v>92.425074183976264</v>
      </c>
    </row>
    <row r="20" spans="1:37" ht="30" customHeight="1" x14ac:dyDescent="0.3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92</v>
      </c>
      <c r="AC20" s="52" t="s">
        <v>93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13.054165756144835</v>
      </c>
      <c r="AK20" s="10">
        <f t="shared" si="11"/>
        <v>14.393086109365179</v>
      </c>
    </row>
    <row r="21" spans="1:37" ht="33" customHeight="1" x14ac:dyDescent="0.3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15.466666666666667</v>
      </c>
      <c r="AK21" s="10">
        <f t="shared" si="11"/>
        <v>24.421052631578949</v>
      </c>
    </row>
    <row r="22" spans="1:37" ht="30" customHeight="1" x14ac:dyDescent="0.3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2" t="s">
        <v>95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9.6951560947707502</v>
      </c>
      <c r="AK22" s="10">
        <f t="shared" si="11"/>
        <v>17.939171122994651</v>
      </c>
    </row>
    <row r="23" spans="1:37" ht="34.5" customHeight="1" x14ac:dyDescent="0.3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28.9</v>
      </c>
      <c r="AK23" s="10">
        <f t="shared" si="11"/>
        <v>20.642857142857142</v>
      </c>
    </row>
    <row r="24" spans="1:37" ht="36.75" customHeight="1" x14ac:dyDescent="0.3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38.666666666666664</v>
      </c>
      <c r="AK24" s="10">
        <f t="shared" si="11"/>
        <v>290</v>
      </c>
    </row>
    <row r="25" spans="1:37" ht="37.5" customHeight="1" x14ac:dyDescent="0.3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13.041147855483322</v>
      </c>
      <c r="AK25" s="10">
        <f t="shared" si="11"/>
        <v>16.934826239359037</v>
      </c>
    </row>
    <row r="26" spans="1:37" ht="32.25" customHeight="1" x14ac:dyDescent="0.3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6.2624964205033562</v>
      </c>
      <c r="AK26" s="10">
        <f t="shared" si="11"/>
        <v>11.715714285714286</v>
      </c>
    </row>
    <row r="27" spans="1:37" ht="24.75" customHeight="1" x14ac:dyDescent="0.3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6.2411067193675889</v>
      </c>
      <c r="AK27" s="10">
        <f t="shared" si="11"/>
        <v>13.158333333333333</v>
      </c>
    </row>
    <row r="28" spans="1:37" ht="34.5" customHeight="1" x14ac:dyDescent="0.3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4.5999999999999996</v>
      </c>
      <c r="AK28" s="10">
        <f t="shared" si="11"/>
        <v>1.5681818181818181</v>
      </c>
    </row>
    <row r="29" spans="1:37" ht="24.75" customHeight="1" x14ac:dyDescent="0.3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3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15.221473179205095</v>
      </c>
      <c r="AK30" s="10">
        <f t="shared" si="11"/>
        <v>344.60674157303373</v>
      </c>
    </row>
    <row r="31" spans="1:37" ht="26.25" customHeight="1" x14ac:dyDescent="0.3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96</v>
      </c>
      <c r="AC31" s="52" t="s">
        <v>97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9.1988401108420224</v>
      </c>
      <c r="AK31" s="10">
        <f t="shared" si="11"/>
        <v>9.9333650925981072</v>
      </c>
    </row>
    <row r="32" spans="1:37" ht="39.75" customHeight="1" x14ac:dyDescent="0.3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3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>(Y33+Z33+AA33)/D33</f>
        <v>0</v>
      </c>
      <c r="AK33" s="10" t="e">
        <f>(Y33+Z33+AA33)/AI33</f>
        <v>#DIV/0!</v>
      </c>
    </row>
    <row r="34" spans="1:37" ht="48.75" customHeight="1" x14ac:dyDescent="0.3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3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>(Y35+Z35+AA35)/D35</f>
        <v>0</v>
      </c>
      <c r="AK35" s="10" t="e">
        <f>(Y35+Z35+AA35)/AI35</f>
        <v>#DIV/0!</v>
      </c>
    </row>
    <row r="36" spans="1:37" ht="23.25" customHeight="1" x14ac:dyDescent="0.3">
      <c r="A36" s="73" t="s">
        <v>17</v>
      </c>
      <c r="B36" s="7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3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v>80964</v>
      </c>
      <c r="F37" s="37"/>
      <c r="G37" s="37"/>
      <c r="H37" s="37"/>
      <c r="I37" s="37">
        <v>0</v>
      </c>
      <c r="J37" s="40"/>
      <c r="K37" s="40"/>
      <c r="L37" s="40"/>
      <c r="M37" s="37"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>(Y37+Z37+AA37)/D37</f>
        <v>10.371887637993224</v>
      </c>
      <c r="AK37" s="10">
        <f t="shared" si="11"/>
        <v>41.906200317965023</v>
      </c>
    </row>
    <row r="38" spans="1:37" ht="41.25" customHeight="1" x14ac:dyDescent="0.3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3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12.099696048632218</v>
      </c>
      <c r="AK39" s="10">
        <f t="shared" si="11"/>
        <v>58.541176470588233</v>
      </c>
    </row>
    <row r="40" spans="1:37" ht="33.75" customHeight="1" x14ac:dyDescent="0.3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7" s="2" customFormat="1" ht="17.399999999999999" x14ac:dyDescent="0.3">
      <c r="A41" s="77" t="s">
        <v>99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6" x14ac:dyDescent="0.3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</row>
    <row r="43" spans="1:37" s="2" customFormat="1" x14ac:dyDescent="0.3">
      <c r="H43" s="22"/>
      <c r="L43" s="22"/>
      <c r="P43" s="22"/>
      <c r="AD43" s="22"/>
    </row>
    <row r="44" spans="1:37" s="2" customFormat="1" x14ac:dyDescent="0.3">
      <c r="H44" s="22"/>
      <c r="L44" s="22"/>
      <c r="P44" s="22"/>
      <c r="AD44" s="22"/>
    </row>
    <row r="45" spans="1:37" s="2" customFormat="1" x14ac:dyDescent="0.3">
      <c r="H45" s="22"/>
      <c r="L45" s="22"/>
      <c r="P45" s="22"/>
      <c r="AD45" s="2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hsLZP+YgecDNNV45zqYK32qGwXmCkYn2wKsnAmst8QGJxGPLA2booZU+JXuXjCgAxiuIjnDip6I2JNuxbHrfg==" saltValue="Y9JkuA70qLhqYqbl0ZTQow==" spinCount="100000" sheet="1" objects="1" scenarios="1" formatCells="0" selectLockedCells="1"/>
  <mergeCells count="21">
    <mergeCell ref="A42:AK42"/>
    <mergeCell ref="AJ2:AK2"/>
    <mergeCell ref="AI2:AI3"/>
    <mergeCell ref="X2:X3"/>
    <mergeCell ref="AE2:AH2"/>
    <mergeCell ref="A36:B36"/>
    <mergeCell ref="A16:B16"/>
    <mergeCell ref="A5:B5"/>
    <mergeCell ref="A41:C41"/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'01.10.2018'!C6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74369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7437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'01.10.2018'!C7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40311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4031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'01.10.2018'!C8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1476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148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'01.10.2018'!C9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'01.10.2018'!C10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148405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14841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'01.10.2018'!C12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90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9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'01.10.2018'!C13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238605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23861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'01.10.2018'!C14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91506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9151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'01.10.2018'!C15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'01.10.2018'!C17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11538</v>
      </c>
      <c r="AF17" s="9">
        <f>N17+'01.10.2018'!AF17</f>
        <v>0</v>
      </c>
      <c r="AG17" s="9">
        <f>O17+'01.10.2018'!AG17</f>
        <v>1616</v>
      </c>
      <c r="AH17" s="9">
        <f>P17+'01.10.2018'!AH17</f>
        <v>1044</v>
      </c>
      <c r="AI17" s="1">
        <f t="shared" si="5"/>
        <v>1315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'01.10.2018'!C18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88406</v>
      </c>
      <c r="AF18" s="9">
        <f>N18+'01.10.2018'!AF18</f>
        <v>0</v>
      </c>
      <c r="AG18" s="9">
        <f>O18+'01.10.2018'!AG18</f>
        <v>0</v>
      </c>
      <c r="AH18" s="9">
        <f>P18+'01.10.2018'!AH18</f>
        <v>33361</v>
      </c>
      <c r="AI18" s="1">
        <f t="shared" si="5"/>
        <v>8841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'01.10.2018'!C19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5613</v>
      </c>
      <c r="AF19" s="9">
        <f>N19+'01.10.2018'!AF19</f>
        <v>0</v>
      </c>
      <c r="AG19" s="9">
        <f>O19+'01.10.2018'!AG19</f>
        <v>7872</v>
      </c>
      <c r="AH19" s="9">
        <f>P19+'01.10.2018'!AH19</f>
        <v>9975</v>
      </c>
      <c r="AI19" s="1">
        <f t="shared" si="5"/>
        <v>1349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'01.10.2018'!C20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33508</v>
      </c>
      <c r="AF20" s="9">
        <f>N20+'01.10.2018'!AF20</f>
        <v>0</v>
      </c>
      <c r="AG20" s="9">
        <f>O20+'01.10.2018'!AG20</f>
        <v>23942</v>
      </c>
      <c r="AH20" s="9">
        <f>P20+'01.10.2018'!AH20</f>
        <v>10329</v>
      </c>
      <c r="AI20" s="1">
        <f t="shared" si="5"/>
        <v>5745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'01.10.2018'!C21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273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27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'01.10.2018'!C22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1715</v>
      </c>
      <c r="AF22" s="9">
        <f>N22+'01.10.2018'!AF22</f>
        <v>0</v>
      </c>
      <c r="AG22" s="9">
        <f>O22+'01.10.2018'!AG22</f>
        <v>7787.5</v>
      </c>
      <c r="AH22" s="9">
        <f>P22+'01.10.2018'!AH22</f>
        <v>1966</v>
      </c>
      <c r="AI22" s="1">
        <f t="shared" si="5"/>
        <v>950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'01.10.2018'!C23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193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19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'01.10.2018'!C24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128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13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'01.10.2018'!C25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101121.18</v>
      </c>
      <c r="AF25" s="9">
        <f>N25+'01.10.2018'!AF25</f>
        <v>0</v>
      </c>
      <c r="AG25" s="44">
        <f>O25+'01.10.2018'!AG25</f>
        <v>40208</v>
      </c>
      <c r="AH25" s="9">
        <f>P25+'01.10.2018'!AH25</f>
        <v>64948</v>
      </c>
      <c r="AI25" s="1">
        <f t="shared" si="5"/>
        <v>14133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'01.10.2018'!C26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5278</v>
      </c>
      <c r="AF26" s="9">
        <f>N26+'01.10.2018'!AF26</f>
        <v>0</v>
      </c>
      <c r="AG26" s="9">
        <f>O26+'01.10.2018'!AG26</f>
        <v>4007</v>
      </c>
      <c r="AH26" s="9">
        <f>P26+'01.10.2018'!AH26</f>
        <v>118</v>
      </c>
      <c r="AI26" s="1">
        <f t="shared" si="5"/>
        <v>929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'01.10.2018'!C27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12646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1265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'01.10.2018'!C28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113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11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'01.10.2018'!C29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265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27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'01.10.2018'!C30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159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16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'01.10.2018'!C31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77110</v>
      </c>
      <c r="AF31" s="9">
        <f>N31+'01.10.2018'!AF31</f>
        <v>0</v>
      </c>
      <c r="AG31" s="9">
        <f>O31+'01.10.2018'!AG31</f>
        <v>25954</v>
      </c>
      <c r="AH31" s="9">
        <f>P31+'01.10.2018'!AH31</f>
        <v>36791</v>
      </c>
      <c r="AI31" s="1">
        <f t="shared" si="5"/>
        <v>10306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'01.10.2018'!C32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'01.10.2018'!C33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'01.10.2018'!C34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'01.10.2018'!C35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'01.10.2018'!C37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23112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2311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'01.10.2018'!C38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'01.10.2018'!C39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48126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4813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'01.10.2018'!C40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OIy1QrIyHtqwZpaNWOvhP/+lSJgSprryF7kdehOvacTwjhnb2liZj7pYwp57Y+sPJX07+amwlKBR3g+A+9oxYA==" saltValue="98M/J95WjRknCiuc7m9wZA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0E36A19C-2C6A-4185-96C2-F2423868B7CA}">
            <xm:f>'01.10.2018'!Z6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7F10C1E7-7E70-4396-BC98-DE928691C913}">
            <xm:f>'01.10.2018'!Z6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BA36F1FD-61B3-41FB-84FA-B650B65FBBFF}">
            <xm:f>'01.10.2018'!AA6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17E48ECE-4A70-4EEB-B497-B363EC4A7351}">
            <xm:f>'01.10.2018'!AA6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'01.11.2018'!C6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74369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6761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'01.11.2018'!C7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40311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3665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'01.11.2018'!C8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1476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134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'01.11.2018'!C9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'01.11.2018'!C10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148405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13491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'01.11.2018'!C12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90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'01.11.2018'!C13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238605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21691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'01.11.2018'!C14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91506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8319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'01.11.2018'!C15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'01.11.2018'!C17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11538</v>
      </c>
      <c r="AF17" s="9">
        <f>N17+'01.11.2018'!AF17</f>
        <v>0</v>
      </c>
      <c r="AG17" s="9">
        <f>O17+'01.11.2018'!AG17</f>
        <v>1616</v>
      </c>
      <c r="AH17" s="9">
        <f>P17+'01.11.2018'!AH17</f>
        <v>1044</v>
      </c>
      <c r="AI17" s="1">
        <f t="shared" si="5"/>
        <v>1196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'01.11.2018'!C18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88406</v>
      </c>
      <c r="AF18" s="9">
        <f>N18+'01.11.2018'!AF18</f>
        <v>0</v>
      </c>
      <c r="AG18" s="9">
        <f>O18+'01.11.2018'!AG18</f>
        <v>0</v>
      </c>
      <c r="AH18" s="9">
        <f>P18+'01.11.2018'!AH18</f>
        <v>33361</v>
      </c>
      <c r="AI18" s="1">
        <f t="shared" si="5"/>
        <v>8037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'01.11.2018'!C19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5613</v>
      </c>
      <c r="AF19" s="9">
        <f>N19+'01.11.2018'!AF19</f>
        <v>0</v>
      </c>
      <c r="AG19" s="9">
        <f>O19+'01.11.2018'!AG19</f>
        <v>7872</v>
      </c>
      <c r="AH19" s="9">
        <f>P19+'01.11.2018'!AH19</f>
        <v>9975</v>
      </c>
      <c r="AI19" s="1">
        <f t="shared" si="5"/>
        <v>1226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'01.11.2018'!C20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33508</v>
      </c>
      <c r="AF20" s="9">
        <f>N20+'01.11.2018'!AF20</f>
        <v>0</v>
      </c>
      <c r="AG20" s="9">
        <f>O20+'01.11.2018'!AG20</f>
        <v>23942</v>
      </c>
      <c r="AH20" s="9">
        <f>P20+'01.11.2018'!AH20</f>
        <v>10329</v>
      </c>
      <c r="AI20" s="1">
        <f t="shared" si="5"/>
        <v>5223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'01.11.2018'!C21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273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25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'01.11.2018'!C22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1715</v>
      </c>
      <c r="AF22" s="9">
        <f>N22+'01.11.2018'!AF22</f>
        <v>0</v>
      </c>
      <c r="AG22" s="9">
        <f>O22+'01.11.2018'!AG22</f>
        <v>7787.5</v>
      </c>
      <c r="AH22" s="9">
        <f>P22+'01.11.2018'!AH22</f>
        <v>1966</v>
      </c>
      <c r="AI22" s="1">
        <f t="shared" si="5"/>
        <v>864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'01.11.2018'!C23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193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18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'01.11.2018'!C24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128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12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'01.11.2018'!C25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101121.18</v>
      </c>
      <c r="AF25" s="9">
        <f>N25+'01.11.2018'!AF25</f>
        <v>0</v>
      </c>
      <c r="AG25" s="44">
        <f>O25+'01.11.2018'!AG25</f>
        <v>40208</v>
      </c>
      <c r="AH25" s="9">
        <f>P25+'01.11.2018'!AH25</f>
        <v>64948</v>
      </c>
      <c r="AI25" s="1">
        <f t="shared" si="5"/>
        <v>12848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'01.11.2018'!C26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5278</v>
      </c>
      <c r="AF26" s="9">
        <f>N26+'01.11.2018'!AF26</f>
        <v>0</v>
      </c>
      <c r="AG26" s="9">
        <f>O26+'01.11.2018'!AG26</f>
        <v>4007</v>
      </c>
      <c r="AH26" s="9">
        <f>P26+'01.11.2018'!AH26</f>
        <v>118</v>
      </c>
      <c r="AI26" s="1">
        <f t="shared" si="5"/>
        <v>844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'01.11.2018'!C27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12646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1150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'01.11.2018'!C28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113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10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'01.11.2018'!C29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265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24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'01.11.2018'!C30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159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14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'01.11.2018'!C31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77110</v>
      </c>
      <c r="AF31" s="9">
        <f>N31+'01.11.2018'!AF31</f>
        <v>0</v>
      </c>
      <c r="AG31" s="9">
        <f>O31+'01.11.2018'!AG31</f>
        <v>25954</v>
      </c>
      <c r="AH31" s="9">
        <f>P31+'01.11.2018'!AH31</f>
        <v>36791</v>
      </c>
      <c r="AI31" s="1">
        <f t="shared" si="5"/>
        <v>9369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'01.11.2018'!C32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'01.11.2018'!C33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'01.11.2018'!C34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'01.11.2018'!C35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'01.11.2018'!C37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23112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2101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'01.11.2018'!C38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'01.11.2018'!C39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48126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4375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'01.11.2018'!C40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RI1bZfjHpL6PpifCu/vlpEQGqMnbD+Vrst/XfJ+si1ryierz8mPlFa4ajwi1WItq46hm8SoS+S58ya/TzXTIw==" saltValue="sNP625iNXNp063lr2NgXJg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8C595C42-F95E-4152-A12D-724F0D01C093}">
            <xm:f>'01.11.2018'!Z6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0913786B-A67E-404A-9ECF-98761D9966CD}">
            <xm:f>'01.11.2018'!Z6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47EB08A-2B09-48DA-848A-4FF38D1DD93A}">
            <xm:f>'01.11.2018'!AA6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7D0738ED-5F8D-4757-BF24-236953B40500}">
            <xm:f>'01.11.2018'!AA6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'01.12.2018'!C6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74369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6197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'01.12.2018'!C7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40311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3359</v>
      </c>
      <c r="AJ7" s="10">
        <f t="shared" ref="AJ7:AJ12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'01.12.2018'!C8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1476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123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'01.12.2018'!C9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'01.12.2018'!C10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148405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12367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'01.12.2018'!C12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90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8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'01.12.2018'!C13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238605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19884</v>
      </c>
      <c r="AJ13" s="10">
        <f>(Y13+Z13+AA13)/D13</f>
        <v>0</v>
      </c>
      <c r="AK13" s="10">
        <f>(Y13+Z13+AA13)/AI13</f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'01.12.2018'!C14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91506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7626</v>
      </c>
      <c r="AJ14" s="10">
        <f>(Y14+Z14+AA14)/D14</f>
        <v>0</v>
      </c>
      <c r="AK14" s="10">
        <f>(Y14+Z14+AA14)/AI14</f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'01.12.2018'!C15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'01.12.2018'!C17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11538</v>
      </c>
      <c r="AF17" s="9">
        <f>N17+'01.12.2018'!AF17</f>
        <v>0</v>
      </c>
      <c r="AG17" s="9">
        <f>O17+'01.12.2018'!AG17</f>
        <v>1616</v>
      </c>
      <c r="AH17" s="9">
        <f>P17+'01.12.2018'!AH17</f>
        <v>1044</v>
      </c>
      <c r="AI17" s="1">
        <f t="shared" si="5"/>
        <v>1096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'01.12.2018'!C18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88406</v>
      </c>
      <c r="AF18" s="9">
        <f>N18+'01.12.2018'!AF18</f>
        <v>0</v>
      </c>
      <c r="AG18" s="9">
        <f>O18+'01.12.2018'!AG18</f>
        <v>0</v>
      </c>
      <c r="AH18" s="9">
        <f>P18+'01.12.2018'!AH18</f>
        <v>33361</v>
      </c>
      <c r="AI18" s="1">
        <f t="shared" si="5"/>
        <v>7367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'01.12.2018'!C19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5613</v>
      </c>
      <c r="AF19" s="9">
        <f>N19+'01.12.2018'!AF19</f>
        <v>0</v>
      </c>
      <c r="AG19" s="9">
        <f>O19+'01.12.2018'!AG19</f>
        <v>7872</v>
      </c>
      <c r="AH19" s="9">
        <f>P19+'01.12.2018'!AH19</f>
        <v>9975</v>
      </c>
      <c r="AI19" s="1">
        <f t="shared" si="5"/>
        <v>1124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'01.12.2018'!C20</f>
        <v>105251</v>
      </c>
      <c r="D20" s="1">
        <f>C20/12</f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33508</v>
      </c>
      <c r="AF20" s="9">
        <f>N20+'01.12.2018'!AF20</f>
        <v>0</v>
      </c>
      <c r="AG20" s="9">
        <f>O20+'01.12.2018'!AG20</f>
        <v>23942</v>
      </c>
      <c r="AH20" s="9">
        <f>P20+'01.12.2018'!AH20</f>
        <v>10329</v>
      </c>
      <c r="AI20" s="1">
        <f t="shared" si="5"/>
        <v>4788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'01.12.2018'!C21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273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23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'01.12.2018'!C22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1715</v>
      </c>
      <c r="AF22" s="9">
        <f>N22+'01.12.2018'!AF22</f>
        <v>0</v>
      </c>
      <c r="AG22" s="9">
        <f>O22+'01.12.2018'!AG22</f>
        <v>7787.5</v>
      </c>
      <c r="AH22" s="9">
        <f>P22+'01.12.2018'!AH22</f>
        <v>1966</v>
      </c>
      <c r="AI22" s="1">
        <f t="shared" si="5"/>
        <v>792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'01.12.2018'!C23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193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16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'01.12.2018'!C24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128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11</v>
      </c>
      <c r="AJ24" s="10">
        <f>(Y24+Z24+AA24)/D24</f>
        <v>0</v>
      </c>
      <c r="AK24" s="10">
        <f>(Y24+Z24+AA24)/AI24</f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'01.12.2018'!C25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101121.18</v>
      </c>
      <c r="AF25" s="9">
        <f>N25+'01.12.2018'!AF25</f>
        <v>0</v>
      </c>
      <c r="AG25" s="44">
        <f>O25+'01.12.2018'!AG25</f>
        <v>40208</v>
      </c>
      <c r="AH25" s="9">
        <f>P25+'01.12.2018'!AH25</f>
        <v>64948</v>
      </c>
      <c r="AI25" s="1">
        <f t="shared" si="5"/>
        <v>11777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'01.12.2018'!C26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5278</v>
      </c>
      <c r="AF26" s="9">
        <f>N26+'01.12.2018'!AF26</f>
        <v>0</v>
      </c>
      <c r="AG26" s="9">
        <f>O26+'01.12.2018'!AG26</f>
        <v>4007</v>
      </c>
      <c r="AH26" s="9">
        <f>P26+'01.12.2018'!AH26</f>
        <v>118</v>
      </c>
      <c r="AI26" s="1">
        <f t="shared" si="5"/>
        <v>774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'01.12.2018'!C27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12646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1054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'01.12.2018'!C28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113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9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'01.12.2018'!C29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265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22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'01.12.2018'!C30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159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13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'01.12.2018'!C31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77110</v>
      </c>
      <c r="AF31" s="9">
        <f>N31+'01.12.2018'!AF31</f>
        <v>0</v>
      </c>
      <c r="AG31" s="9">
        <f>O31+'01.12.2018'!AG31</f>
        <v>25954</v>
      </c>
      <c r="AH31" s="9">
        <f>P31+'01.12.2018'!AH31</f>
        <v>36791</v>
      </c>
      <c r="AI31" s="1">
        <f t="shared" si="5"/>
        <v>8589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'01.12.2018'!C32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'01.12.2018'!C33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'01.12.2018'!C34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'01.12.2018'!C35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'01.12.2018'!C37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23112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1926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'01.12.2018'!C38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'01.12.2018'!C39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48126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4011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'01.12.2018'!C40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HevVXUyQpzE8/QS+pKN7zAsMNmPcfHwIVohoAVRyoLWZJ+VHRyr9WkZ8Ij2vHYxUpEJbKK2uqUFSBKmXRQs1A==" saltValue="2k9rR5GsnmCHj03bK9/cQw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50AD8E63-DC08-4A54-8388-EFD8CFC92C81}">
            <xm:f>'01.12.2018'!Z6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C05F43E1-CFDC-4490-BAA3-310EF18A02B8}">
            <xm:f>'01.12.2018'!Z6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DC805E4A-8FC5-42E9-A5E2-B98AC8C599B5}">
            <xm:f>'01.12.2018'!AA6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8856DAF-FFB8-4521-9DFE-6C1388B3BFB9}">
            <xm:f>'01.12.2018'!AA6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98</v>
      </c>
      <c r="B1" s="58"/>
      <c r="C1" s="58"/>
      <c r="D1" s="58"/>
      <c r="E1" s="58"/>
      <c r="F1" s="58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'01.02.2018'!C6</f>
        <v>130498</v>
      </c>
      <c r="D6" s="1">
        <f t="shared" ref="D6:D40" si="0">C6/12</f>
        <v>10874.833333333334</v>
      </c>
      <c r="E6" s="37">
        <v>291129</v>
      </c>
      <c r="F6" s="37"/>
      <c r="G6" s="37"/>
      <c r="H6" s="37"/>
      <c r="I6" s="37"/>
      <c r="J6" s="42"/>
      <c r="K6" s="37"/>
      <c r="L6" s="37"/>
      <c r="M6" s="37">
        <v>10182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280947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21257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10629</v>
      </c>
      <c r="AJ6" s="10">
        <f>(Y6+Z6+AA6)/D6</f>
        <v>25.834602829162133</v>
      </c>
      <c r="AK6" s="10">
        <f>(Y6+Z6+AA6)/AI6</f>
        <v>26.432119672593846</v>
      </c>
    </row>
    <row r="7" spans="1:38" ht="29.25" customHeight="1" x14ac:dyDescent="0.3">
      <c r="A7" s="25" t="s">
        <v>2</v>
      </c>
      <c r="B7" s="25" t="s">
        <v>35</v>
      </c>
      <c r="C7" s="53">
        <f>'01.02.2018'!C7</f>
        <v>673733</v>
      </c>
      <c r="D7" s="1">
        <f t="shared" si="0"/>
        <v>56144.416666666664</v>
      </c>
      <c r="E7" s="37">
        <v>1840044</v>
      </c>
      <c r="F7" s="37"/>
      <c r="G7" s="37"/>
      <c r="H7" s="37"/>
      <c r="I7" s="37">
        <v>178100</v>
      </c>
      <c r="J7" s="37"/>
      <c r="K7" s="37"/>
      <c r="L7" s="37"/>
      <c r="M7" s="37">
        <v>6253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2011891</v>
      </c>
      <c r="Z7" s="9">
        <f t="shared" ref="Z7:Z40" si="5">(F7+J7)-N7</f>
        <v>0</v>
      </c>
      <c r="AA7" s="9">
        <f t="shared" ref="AA7:AA40" si="6">(G7+K7+U7+W7)-O7-R7-X7</f>
        <v>0</v>
      </c>
      <c r="AB7" s="37">
        <v>178100</v>
      </c>
      <c r="AC7" s="39">
        <v>43312</v>
      </c>
      <c r="AD7" s="9">
        <f t="shared" ref="AD7:AD40" si="7">(H7+L7+V7+X7)-S7-P7-W7</f>
        <v>0</v>
      </c>
      <c r="AE7" s="9">
        <f>M7+'01.02.2018'!AE7</f>
        <v>10308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5154</v>
      </c>
      <c r="AJ7" s="10">
        <f t="shared" ref="AJ7:AJ13" si="9">(Y7+Z7+AA7)/D7</f>
        <v>35.834213256586807</v>
      </c>
      <c r="AK7" s="10">
        <f t="shared" ref="AK7:AK39" si="10">(Y7+Z7+AA7)/AI7</f>
        <v>390.35525805199848</v>
      </c>
    </row>
    <row r="8" spans="1:38" ht="29.25" customHeight="1" x14ac:dyDescent="0.3">
      <c r="A8" s="25" t="s">
        <v>2</v>
      </c>
      <c r="B8" s="25" t="s">
        <v>40</v>
      </c>
      <c r="C8" s="53">
        <f>'01.02.2018'!C8</f>
        <v>1102</v>
      </c>
      <c r="D8" s="1">
        <f t="shared" si="0"/>
        <v>91.833333333333329</v>
      </c>
      <c r="E8" s="37">
        <v>841</v>
      </c>
      <c r="F8" s="37"/>
      <c r="G8" s="37"/>
      <c r="H8" s="37"/>
      <c r="I8" s="37"/>
      <c r="J8" s="37"/>
      <c r="K8" s="37"/>
      <c r="L8" s="37"/>
      <c r="M8" s="37">
        <v>725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116</v>
      </c>
      <c r="Z8" s="9">
        <f t="shared" si="5"/>
        <v>0</v>
      </c>
      <c r="AA8" s="9">
        <f t="shared" si="6"/>
        <v>0</v>
      </c>
      <c r="AB8" s="37">
        <v>116</v>
      </c>
      <c r="AC8" s="39">
        <v>43183</v>
      </c>
      <c r="AD8" s="9">
        <f t="shared" si="7"/>
        <v>0</v>
      </c>
      <c r="AE8" s="9">
        <f>M8+'01.02.2018'!AE8</f>
        <v>1360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680</v>
      </c>
      <c r="AJ8" s="10">
        <f t="shared" si="9"/>
        <v>1.2631578947368423</v>
      </c>
      <c r="AK8" s="10">
        <f t="shared" si="10"/>
        <v>0.17058823529411765</v>
      </c>
    </row>
    <row r="9" spans="1:38" ht="33.75" customHeight="1" x14ac:dyDescent="0.3">
      <c r="A9" s="25" t="s">
        <v>2</v>
      </c>
      <c r="B9" s="25" t="s">
        <v>59</v>
      </c>
      <c r="C9" s="53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'01.02.2018'!C10</f>
        <v>348194</v>
      </c>
      <c r="D10" s="1">
        <f t="shared" si="0"/>
        <v>29016.166666666668</v>
      </c>
      <c r="E10" s="37">
        <v>469322</v>
      </c>
      <c r="F10" s="37"/>
      <c r="G10" s="37"/>
      <c r="H10" s="37"/>
      <c r="I10" s="37"/>
      <c r="J10" s="37"/>
      <c r="K10" s="37"/>
      <c r="L10" s="37"/>
      <c r="M10" s="37">
        <v>23221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446101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58705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29353</v>
      </c>
      <c r="AJ10" s="10">
        <f t="shared" si="9"/>
        <v>15.374222416239222</v>
      </c>
      <c r="AK10" s="10">
        <f t="shared" si="10"/>
        <v>15.197799202807209</v>
      </c>
    </row>
    <row r="11" spans="1:38" ht="24.75" customHeight="1" x14ac:dyDescent="0.3">
      <c r="A11" s="25" t="s">
        <v>3</v>
      </c>
      <c r="B11" s="25" t="s">
        <v>58</v>
      </c>
      <c r="C11" s="53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'01.02.2018'!C12</f>
        <v>1518</v>
      </c>
      <c r="D12" s="1">
        <f t="shared" si="0"/>
        <v>126.5</v>
      </c>
      <c r="E12" s="37">
        <v>777</v>
      </c>
      <c r="F12" s="37"/>
      <c r="G12" s="37"/>
      <c r="H12" s="37"/>
      <c r="I12" s="37"/>
      <c r="J12" s="37"/>
      <c r="K12" s="37"/>
      <c r="L12" s="37"/>
      <c r="M12" s="37">
        <v>30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747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30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15</v>
      </c>
      <c r="AJ12" s="10">
        <f t="shared" si="9"/>
        <v>5.9051383399209483</v>
      </c>
      <c r="AK12" s="10">
        <f t="shared" si="10"/>
        <v>49.8</v>
      </c>
    </row>
    <row r="13" spans="1:38" ht="31.5" customHeight="1" x14ac:dyDescent="0.3">
      <c r="A13" s="25" t="s">
        <v>19</v>
      </c>
      <c r="B13" s="25" t="s">
        <v>37</v>
      </c>
      <c r="C13" s="53">
        <f>'01.02.2018'!C13</f>
        <v>408710</v>
      </c>
      <c r="D13" s="1">
        <f t="shared" si="0"/>
        <v>34059.166666666664</v>
      </c>
      <c r="E13" s="37">
        <v>463929</v>
      </c>
      <c r="F13" s="37"/>
      <c r="G13" s="37"/>
      <c r="H13" s="37"/>
      <c r="I13" s="37"/>
      <c r="J13" s="37"/>
      <c r="K13" s="37"/>
      <c r="L13" s="37"/>
      <c r="M13" s="37">
        <v>37151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426778</v>
      </c>
      <c r="Z13" s="9">
        <f t="shared" si="5"/>
        <v>0</v>
      </c>
      <c r="AA13" s="9">
        <f t="shared" si="6"/>
        <v>0</v>
      </c>
      <c r="AB13" s="37">
        <v>28</v>
      </c>
      <c r="AC13" s="39">
        <v>43191</v>
      </c>
      <c r="AD13" s="9">
        <f t="shared" si="7"/>
        <v>0</v>
      </c>
      <c r="AE13" s="9">
        <f>M13+'01.02.2018'!AE13</f>
        <v>81146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40573</v>
      </c>
      <c r="AJ13" s="10">
        <f t="shared" si="9"/>
        <v>12.530488610506227</v>
      </c>
      <c r="AK13" s="10">
        <f t="shared" si="10"/>
        <v>10.518768639242847</v>
      </c>
    </row>
    <row r="14" spans="1:38" ht="27.75" customHeight="1" x14ac:dyDescent="0.3">
      <c r="A14" s="25" t="s">
        <v>5</v>
      </c>
      <c r="B14" s="25" t="s">
        <v>24</v>
      </c>
      <c r="C14" s="53">
        <f>'01.02.2018'!C14</f>
        <v>194460</v>
      </c>
      <c r="D14" s="1">
        <f t="shared" si="0"/>
        <v>16205</v>
      </c>
      <c r="E14" s="37">
        <v>502502</v>
      </c>
      <c r="F14" s="37"/>
      <c r="G14" s="37"/>
      <c r="H14" s="37"/>
      <c r="I14" s="37"/>
      <c r="J14" s="37"/>
      <c r="K14" s="37"/>
      <c r="L14" s="37"/>
      <c r="M14" s="37">
        <v>14676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487826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30865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15433</v>
      </c>
      <c r="AJ14" s="10">
        <f>(Y14+Z14+AA14)/D14</f>
        <v>30.103424868867634</v>
      </c>
      <c r="AK14" s="10">
        <f>(Y14+Z14+AA14)/AI14</f>
        <v>31.609278818117023</v>
      </c>
    </row>
    <row r="15" spans="1:38" ht="32.25" customHeight="1" x14ac:dyDescent="0.3">
      <c r="A15" s="25" t="s">
        <v>5</v>
      </c>
      <c r="B15" s="25" t="s">
        <v>59</v>
      </c>
      <c r="C15" s="53">
        <f>'01.02.2018'!C15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>(Y15+Z15+AA15)/D15</f>
        <v>0</v>
      </c>
      <c r="AK15" s="10">
        <f t="shared" si="10"/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'01.02.2018'!C17</f>
        <v>19970</v>
      </c>
      <c r="D17" s="1">
        <f t="shared" si="0"/>
        <v>1664.1666666666667</v>
      </c>
      <c r="E17" s="37">
        <v>6834</v>
      </c>
      <c r="F17" s="37"/>
      <c r="G17" s="37">
        <v>402</v>
      </c>
      <c r="H17" s="37">
        <v>1888</v>
      </c>
      <c r="I17" s="37"/>
      <c r="J17" s="37"/>
      <c r="K17" s="37"/>
      <c r="L17" s="37"/>
      <c r="M17" s="37">
        <v>1849</v>
      </c>
      <c r="N17" s="37"/>
      <c r="O17" s="37">
        <f>135+22</f>
        <v>157</v>
      </c>
      <c r="P17" s="37">
        <v>283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4985</v>
      </c>
      <c r="Z17" s="9">
        <f t="shared" si="5"/>
        <v>0</v>
      </c>
      <c r="AA17" s="9">
        <f t="shared" si="6"/>
        <v>245</v>
      </c>
      <c r="AB17" s="37"/>
      <c r="AC17" s="39"/>
      <c r="AD17" s="9">
        <f t="shared" si="7"/>
        <v>1605</v>
      </c>
      <c r="AE17" s="9">
        <f>M17+'01.02.2018'!AE17</f>
        <v>3696</v>
      </c>
      <c r="AF17" s="9">
        <f>N17+'01.02.2018'!AF17</f>
        <v>0</v>
      </c>
      <c r="AG17" s="9">
        <f>O17+'01.02.2018'!AG17</f>
        <v>301</v>
      </c>
      <c r="AH17" s="9">
        <f>P17+'01.02.2018'!AH17</f>
        <v>749</v>
      </c>
      <c r="AI17" s="1">
        <f>ROUND((AE17+AF17+AG17)/$AL$3,0)</f>
        <v>1999</v>
      </c>
      <c r="AJ17" s="10">
        <f>(Y17+Z17+AA17)/D17</f>
        <v>3.1427140711066599</v>
      </c>
      <c r="AK17" s="10">
        <f>(Y17+Z17+AA17)/AI17</f>
        <v>2.6163081540770383</v>
      </c>
    </row>
    <row r="18" spans="1:37" ht="31.5" customHeight="1" x14ac:dyDescent="0.3">
      <c r="A18" s="25" t="s">
        <v>20</v>
      </c>
      <c r="B18" s="25" t="s">
        <v>38</v>
      </c>
      <c r="C18" s="53">
        <f>'01.02.2018'!C18</f>
        <v>244895</v>
      </c>
      <c r="D18" s="1">
        <f t="shared" si="0"/>
        <v>20407.916666666668</v>
      </c>
      <c r="E18" s="37">
        <v>69400</v>
      </c>
      <c r="F18" s="37"/>
      <c r="G18" s="37">
        <v>54000</v>
      </c>
      <c r="H18" s="37">
        <v>90352</v>
      </c>
      <c r="I18" s="37"/>
      <c r="J18" s="37"/>
      <c r="K18" s="37"/>
      <c r="L18" s="37"/>
      <c r="M18" s="37">
        <v>12734</v>
      </c>
      <c r="N18" s="37"/>
      <c r="O18" s="37">
        <v>0</v>
      </c>
      <c r="P18" s="37">
        <v>6597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56666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83755</v>
      </c>
      <c r="AE18" s="9">
        <f>M18+'01.02.2018'!AE18</f>
        <v>26118</v>
      </c>
      <c r="AF18" s="9">
        <f>N18+'01.02.2018'!AF18</f>
        <v>0</v>
      </c>
      <c r="AG18" s="9">
        <f>O18+'01.02.2018'!AG18</f>
        <v>0</v>
      </c>
      <c r="AH18" s="9">
        <f>P18+'01.02.2018'!AH18</f>
        <v>12710</v>
      </c>
      <c r="AI18" s="1">
        <f t="shared" si="8"/>
        <v>13059</v>
      </c>
      <c r="AJ18" s="10">
        <f t="shared" ref="AJ18:AJ34" si="11">(Y18+Z18+AA18)/D18</f>
        <v>5.4226995242859184</v>
      </c>
      <c r="AK18" s="10">
        <f t="shared" si="10"/>
        <v>8.4743089057355085</v>
      </c>
    </row>
    <row r="19" spans="1:37" ht="26.25" customHeight="1" x14ac:dyDescent="0.3">
      <c r="A19" s="25" t="s">
        <v>8</v>
      </c>
      <c r="B19" s="25" t="s">
        <v>38</v>
      </c>
      <c r="C19" s="53">
        <f>'01.02.2018'!C19</f>
        <v>18574</v>
      </c>
      <c r="D19" s="1">
        <f>C19/12</f>
        <v>1547.8333333333333</v>
      </c>
      <c r="E19" s="37">
        <v>116705</v>
      </c>
      <c r="F19" s="37"/>
      <c r="G19" s="37">
        <v>7884</v>
      </c>
      <c r="H19" s="37">
        <v>13703</v>
      </c>
      <c r="I19" s="37"/>
      <c r="J19" s="37"/>
      <c r="K19" s="37"/>
      <c r="L19" s="37"/>
      <c r="M19" s="37">
        <v>1026</v>
      </c>
      <c r="N19" s="37"/>
      <c r="O19" s="37">
        <f>91+370</f>
        <v>461</v>
      </c>
      <c r="P19" s="37">
        <v>2167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115679</v>
      </c>
      <c r="Z19" s="9">
        <f t="shared" si="5"/>
        <v>0</v>
      </c>
      <c r="AA19" s="9">
        <f t="shared" si="6"/>
        <v>7423</v>
      </c>
      <c r="AB19" s="38" t="s">
        <v>104</v>
      </c>
      <c r="AC19" s="52" t="s">
        <v>103</v>
      </c>
      <c r="AD19" s="9">
        <f t="shared" si="7"/>
        <v>11536</v>
      </c>
      <c r="AE19" s="9">
        <f>M19+'01.02.2018'!AE19</f>
        <v>2366</v>
      </c>
      <c r="AF19" s="9">
        <f>N19+'01.02.2018'!AF19</f>
        <v>0</v>
      </c>
      <c r="AG19" s="9">
        <f>O19+'01.02.2018'!AG19</f>
        <v>469</v>
      </c>
      <c r="AH19" s="9">
        <f>P19+'01.02.2018'!AH19</f>
        <v>2907</v>
      </c>
      <c r="AI19" s="1">
        <f t="shared" si="8"/>
        <v>1418</v>
      </c>
      <c r="AJ19" s="10">
        <f t="shared" si="11"/>
        <v>79.531818671260908</v>
      </c>
      <c r="AK19" s="10">
        <f t="shared" si="10"/>
        <v>86.813822284908326</v>
      </c>
    </row>
    <row r="20" spans="1:37" ht="27.75" customHeight="1" x14ac:dyDescent="0.3">
      <c r="A20" s="25" t="s">
        <v>8</v>
      </c>
      <c r="B20" s="25" t="s">
        <v>37</v>
      </c>
      <c r="C20" s="53">
        <f>'01.02.2018'!C20</f>
        <v>105251</v>
      </c>
      <c r="D20" s="1">
        <f t="shared" si="0"/>
        <v>8770.9166666666661</v>
      </c>
      <c r="E20" s="37">
        <v>90757</v>
      </c>
      <c r="F20" s="37"/>
      <c r="G20" s="37">
        <v>23740</v>
      </c>
      <c r="H20" s="37">
        <v>11413</v>
      </c>
      <c r="I20" s="37"/>
      <c r="J20" s="37"/>
      <c r="K20" s="37"/>
      <c r="L20" s="37"/>
      <c r="M20" s="37">
        <v>5836</v>
      </c>
      <c r="N20" s="37"/>
      <c r="O20" s="37">
        <f>40+1313+787</f>
        <v>2140</v>
      </c>
      <c r="P20" s="37">
        <v>1971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84921</v>
      </c>
      <c r="Z20" s="9">
        <f t="shared" si="5"/>
        <v>0</v>
      </c>
      <c r="AA20" s="9">
        <f t="shared" si="6"/>
        <v>21600</v>
      </c>
      <c r="AB20" s="37">
        <v>10600</v>
      </c>
      <c r="AC20" s="39">
        <v>43220</v>
      </c>
      <c r="AD20" s="9">
        <f t="shared" si="7"/>
        <v>9442</v>
      </c>
      <c r="AE20" s="9">
        <f>M20+'01.02.2018'!AE20</f>
        <v>13589</v>
      </c>
      <c r="AF20" s="9">
        <f>N20+'01.02.2018'!AF20</f>
        <v>0</v>
      </c>
      <c r="AG20" s="9">
        <f>O20+'01.02.2018'!AG20</f>
        <v>2342</v>
      </c>
      <c r="AH20" s="9">
        <f>P20+'01.02.2018'!AH20</f>
        <v>5138</v>
      </c>
      <c r="AI20" s="1">
        <f t="shared" si="8"/>
        <v>7966</v>
      </c>
      <c r="AJ20" s="10">
        <f t="shared" si="11"/>
        <v>12.144796724021626</v>
      </c>
      <c r="AK20" s="10">
        <f t="shared" si="10"/>
        <v>13.371955812201858</v>
      </c>
    </row>
    <row r="21" spans="1:37" ht="32.25" customHeight="1" x14ac:dyDescent="0.3">
      <c r="A21" s="25" t="s">
        <v>8</v>
      </c>
      <c r="B21" s="25" t="s">
        <v>22</v>
      </c>
      <c r="C21" s="53">
        <f>'01.02.2018'!C21</f>
        <v>360</v>
      </c>
      <c r="D21" s="1">
        <f t="shared" si="0"/>
        <v>30</v>
      </c>
      <c r="E21" s="37">
        <v>464</v>
      </c>
      <c r="F21" s="37"/>
      <c r="G21" s="37"/>
      <c r="H21" s="37"/>
      <c r="I21" s="37"/>
      <c r="J21" s="37"/>
      <c r="K21" s="37"/>
      <c r="L21" s="37"/>
      <c r="M21" s="37">
        <v>69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395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88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44</v>
      </c>
      <c r="AJ21" s="10">
        <f t="shared" si="11"/>
        <v>13.166666666666666</v>
      </c>
      <c r="AK21" s="10">
        <f t="shared" si="10"/>
        <v>8.9772727272727266</v>
      </c>
    </row>
    <row r="22" spans="1:37" ht="27.75" customHeight="1" x14ac:dyDescent="0.3">
      <c r="A22" s="25" t="s">
        <v>9</v>
      </c>
      <c r="B22" s="25" t="s">
        <v>24</v>
      </c>
      <c r="C22" s="53">
        <f>'01.02.2018'!C22</f>
        <v>33217</v>
      </c>
      <c r="D22" s="1">
        <f t="shared" si="0"/>
        <v>2768.0833333333335</v>
      </c>
      <c r="E22" s="37">
        <v>15659</v>
      </c>
      <c r="F22" s="37"/>
      <c r="G22" s="37">
        <v>11178</v>
      </c>
      <c r="H22" s="37">
        <v>8323</v>
      </c>
      <c r="I22" s="37"/>
      <c r="J22" s="37"/>
      <c r="K22" s="37"/>
      <c r="L22" s="37"/>
      <c r="M22" s="37">
        <v>260</v>
      </c>
      <c r="N22" s="37"/>
      <c r="O22" s="37">
        <f>1238</f>
        <v>1238</v>
      </c>
      <c r="P22" s="37">
        <v>307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15399</v>
      </c>
      <c r="Z22" s="9">
        <f t="shared" si="5"/>
        <v>0</v>
      </c>
      <c r="AA22" s="9">
        <f t="shared" si="6"/>
        <v>9940</v>
      </c>
      <c r="AB22" s="37"/>
      <c r="AC22" s="39"/>
      <c r="AD22" s="9">
        <f t="shared" si="7"/>
        <v>8016</v>
      </c>
      <c r="AE22" s="9">
        <f>M22+'01.02.2018'!AE22</f>
        <v>776</v>
      </c>
      <c r="AF22" s="9">
        <f>N22+'01.02.2018'!AF22</f>
        <v>0</v>
      </c>
      <c r="AG22" s="9">
        <f>O22+'01.02.2018'!AG22</f>
        <v>2218</v>
      </c>
      <c r="AH22" s="9">
        <f>P22+'01.02.2018'!AH22</f>
        <v>767</v>
      </c>
      <c r="AI22" s="1">
        <f t="shared" si="8"/>
        <v>1497</v>
      </c>
      <c r="AJ22" s="10">
        <f t="shared" si="11"/>
        <v>9.153987416082126</v>
      </c>
      <c r="AK22" s="10">
        <f t="shared" si="10"/>
        <v>16.926519706078825</v>
      </c>
    </row>
    <row r="23" spans="1:37" ht="29.25" customHeight="1" x14ac:dyDescent="0.3">
      <c r="A23" s="25" t="s">
        <v>23</v>
      </c>
      <c r="B23" s="25" t="s">
        <v>25</v>
      </c>
      <c r="C23" s="53">
        <f>'01.02.2018'!C23</f>
        <v>120</v>
      </c>
      <c r="D23" s="1">
        <f t="shared" si="0"/>
        <v>10</v>
      </c>
      <c r="E23" s="37">
        <v>289</v>
      </c>
      <c r="F23" s="37"/>
      <c r="G23" s="37"/>
      <c r="H23" s="37"/>
      <c r="I23" s="37"/>
      <c r="J23" s="37"/>
      <c r="K23" s="37"/>
      <c r="L23" s="37"/>
      <c r="M23" s="37">
        <v>54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235</v>
      </c>
      <c r="Z23" s="9">
        <f t="shared" si="5"/>
        <v>0</v>
      </c>
      <c r="AA23" s="9">
        <f t="shared" si="6"/>
        <v>0</v>
      </c>
      <c r="AB23" s="38" t="s">
        <v>101</v>
      </c>
      <c r="AC23" s="52" t="s">
        <v>102</v>
      </c>
      <c r="AD23" s="9">
        <f t="shared" si="7"/>
        <v>0</v>
      </c>
      <c r="AE23" s="9">
        <f>M23+'01.02.2018'!AE23</f>
        <v>68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34</v>
      </c>
      <c r="AJ23" s="10">
        <f t="shared" si="11"/>
        <v>23.5</v>
      </c>
      <c r="AK23" s="10">
        <f t="shared" si="10"/>
        <v>6.9117647058823533</v>
      </c>
    </row>
    <row r="24" spans="1:37" ht="36.75" customHeight="1" x14ac:dyDescent="0.3">
      <c r="A24" s="25" t="s">
        <v>60</v>
      </c>
      <c r="B24" s="25" t="s">
        <v>61</v>
      </c>
      <c r="C24" s="53">
        <f>'01.02.2018'!C24</f>
        <v>90</v>
      </c>
      <c r="D24" s="1">
        <f t="shared" si="0"/>
        <v>7.5</v>
      </c>
      <c r="E24" s="37">
        <v>290</v>
      </c>
      <c r="F24" s="37"/>
      <c r="G24" s="37"/>
      <c r="H24" s="37"/>
      <c r="I24" s="37"/>
      <c r="J24" s="37"/>
      <c r="K24" s="37"/>
      <c r="L24" s="37"/>
      <c r="M24" s="37">
        <v>15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275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16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8</v>
      </c>
      <c r="AJ24" s="10">
        <f t="shared" si="11"/>
        <v>36.666666666666664</v>
      </c>
      <c r="AK24" s="10">
        <f t="shared" si="10"/>
        <v>34.375</v>
      </c>
    </row>
    <row r="25" spans="1:37" ht="34.5" customHeight="1" x14ac:dyDescent="0.3">
      <c r="A25" s="25" t="s">
        <v>60</v>
      </c>
      <c r="B25" s="25" t="s">
        <v>44</v>
      </c>
      <c r="C25" s="53">
        <f>'01.02.2018'!C25</f>
        <v>311189</v>
      </c>
      <c r="D25" s="1">
        <f t="shared" si="0"/>
        <v>25932.416666666668</v>
      </c>
      <c r="E25" s="43">
        <v>317092.47999999998</v>
      </c>
      <c r="F25" s="37"/>
      <c r="G25" s="43">
        <v>21096</v>
      </c>
      <c r="H25" s="37">
        <v>109964</v>
      </c>
      <c r="I25" s="43"/>
      <c r="J25" s="37"/>
      <c r="K25" s="37"/>
      <c r="L25" s="37"/>
      <c r="M25" s="43">
        <v>5664.96</v>
      </c>
      <c r="N25" s="37"/>
      <c r="O25" s="37">
        <f>13652+584</f>
        <v>14236</v>
      </c>
      <c r="P25" s="37">
        <v>10364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311427.51999999996</v>
      </c>
      <c r="Z25" s="9">
        <f t="shared" si="5"/>
        <v>0</v>
      </c>
      <c r="AA25" s="44">
        <f t="shared" si="6"/>
        <v>6860</v>
      </c>
      <c r="AB25" s="37"/>
      <c r="AC25" s="39"/>
      <c r="AD25" s="9">
        <f t="shared" si="7"/>
        <v>99600</v>
      </c>
      <c r="AE25" s="44">
        <f>M25+'01.02.2018'!AE25</f>
        <v>5947.36</v>
      </c>
      <c r="AF25" s="9">
        <f>N25+'01.02.2018'!AF25</f>
        <v>0</v>
      </c>
      <c r="AG25" s="44">
        <f>O25+'01.02.2018'!AG25</f>
        <v>33924</v>
      </c>
      <c r="AH25" s="9">
        <f>P25+'01.02.2018'!AH25</f>
        <v>24432</v>
      </c>
      <c r="AI25" s="1">
        <f t="shared" si="8"/>
        <v>19936</v>
      </c>
      <c r="AJ25" s="10">
        <f t="shared" si="11"/>
        <v>12.27373152649997</v>
      </c>
      <c r="AK25" s="10">
        <f t="shared" si="10"/>
        <v>15.965465489566611</v>
      </c>
    </row>
    <row r="26" spans="1:37" ht="31.5" customHeight="1" x14ac:dyDescent="0.3">
      <c r="A26" s="25" t="s">
        <v>11</v>
      </c>
      <c r="B26" s="25" t="s">
        <v>39</v>
      </c>
      <c r="C26" s="53">
        <f>'01.02.2018'!C26</f>
        <v>31429</v>
      </c>
      <c r="D26" s="1">
        <f t="shared" si="0"/>
        <v>2619.0833333333335</v>
      </c>
      <c r="E26" s="37">
        <v>13426</v>
      </c>
      <c r="F26" s="37"/>
      <c r="G26" s="37">
        <v>2976</v>
      </c>
      <c r="H26" s="37">
        <v>3132</v>
      </c>
      <c r="I26" s="37"/>
      <c r="J26" s="37"/>
      <c r="K26" s="37"/>
      <c r="L26" s="37"/>
      <c r="M26" s="37">
        <v>814</v>
      </c>
      <c r="N26" s="37"/>
      <c r="O26" s="37">
        <f>82+50+569</f>
        <v>701</v>
      </c>
      <c r="P26" s="37">
        <v>49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12612</v>
      </c>
      <c r="Z26" s="9">
        <f t="shared" si="5"/>
        <v>0</v>
      </c>
      <c r="AA26" s="9">
        <f t="shared" si="6"/>
        <v>2275</v>
      </c>
      <c r="AB26" s="37"/>
      <c r="AC26" s="39"/>
      <c r="AD26" s="9">
        <f t="shared" si="7"/>
        <v>3083</v>
      </c>
      <c r="AE26" s="9">
        <f>M26+'01.02.2018'!AE26</f>
        <v>1416</v>
      </c>
      <c r="AF26" s="9">
        <f>N26+'01.02.2018'!AF26</f>
        <v>0</v>
      </c>
      <c r="AG26" s="9">
        <f>O26+'01.02.2018'!AG26</f>
        <v>1499</v>
      </c>
      <c r="AH26" s="9">
        <f>P26+'01.02.2018'!AH26</f>
        <v>93</v>
      </c>
      <c r="AI26" s="1">
        <f t="shared" si="8"/>
        <v>1458</v>
      </c>
      <c r="AJ26" s="10">
        <f t="shared" si="11"/>
        <v>5.6840497629577778</v>
      </c>
      <c r="AK26" s="10">
        <f t="shared" si="10"/>
        <v>10.210562414266118</v>
      </c>
    </row>
    <row r="27" spans="1:37" ht="32.25" customHeight="1" x14ac:dyDescent="0.3">
      <c r="A27" s="25" t="s">
        <v>12</v>
      </c>
      <c r="B27" s="25" t="s">
        <v>28</v>
      </c>
      <c r="C27" s="53">
        <f>'01.02.2018'!C27</f>
        <v>39468</v>
      </c>
      <c r="D27" s="1">
        <f t="shared" si="0"/>
        <v>3289</v>
      </c>
      <c r="E27" s="37">
        <v>20527</v>
      </c>
      <c r="F27" s="37"/>
      <c r="G27" s="37"/>
      <c r="H27" s="37"/>
      <c r="I27" s="37"/>
      <c r="J27" s="37"/>
      <c r="K27" s="37"/>
      <c r="L27" s="37"/>
      <c r="M27" s="37">
        <v>1851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18676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3411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1706</v>
      </c>
      <c r="AJ27" s="10">
        <f t="shared" si="11"/>
        <v>5.6783216783216783</v>
      </c>
      <c r="AK27" s="10">
        <f t="shared" si="10"/>
        <v>10.947245017584994</v>
      </c>
    </row>
    <row r="28" spans="1:37" ht="31.5" customHeight="1" x14ac:dyDescent="0.3">
      <c r="A28" s="25" t="s">
        <v>29</v>
      </c>
      <c r="B28" s="25" t="s">
        <v>30</v>
      </c>
      <c r="C28" s="53">
        <f>'01.02.2018'!C28</f>
        <v>180</v>
      </c>
      <c r="D28" s="1">
        <f t="shared" si="0"/>
        <v>15</v>
      </c>
      <c r="E28" s="37">
        <v>69</v>
      </c>
      <c r="F28" s="37"/>
      <c r="G28" s="37"/>
      <c r="H28" s="37"/>
      <c r="I28" s="37"/>
      <c r="J28" s="37"/>
      <c r="K28" s="37"/>
      <c r="L28" s="37"/>
      <c r="M28" s="37">
        <v>50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19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94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47</v>
      </c>
      <c r="AJ28" s="10">
        <f t="shared" si="11"/>
        <v>1.2666666666666666</v>
      </c>
      <c r="AK28" s="10">
        <f t="shared" si="10"/>
        <v>0.40425531914893614</v>
      </c>
    </row>
    <row r="29" spans="1:37" ht="29.25" customHeight="1" x14ac:dyDescent="0.3">
      <c r="A29" s="25" t="s">
        <v>26</v>
      </c>
      <c r="B29" s="25" t="s">
        <v>27</v>
      </c>
      <c r="C29" s="53">
        <f>'01.02.2018'!C29</f>
        <v>42246</v>
      </c>
      <c r="D29" s="1">
        <f t="shared" si="0"/>
        <v>3520.5</v>
      </c>
      <c r="E29" s="37">
        <v>0</v>
      </c>
      <c r="F29" s="37"/>
      <c r="G29" s="37"/>
      <c r="H29" s="37"/>
      <c r="I29" s="37">
        <v>54400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'01.02.2018'!C30</f>
        <v>24179</v>
      </c>
      <c r="D30" s="1">
        <f t="shared" si="0"/>
        <v>2014.9166666666667</v>
      </c>
      <c r="E30" s="37">
        <v>30670</v>
      </c>
      <c r="F30" s="37"/>
      <c r="G30" s="37"/>
      <c r="H30" s="37"/>
      <c r="I30" s="37"/>
      <c r="J30" s="37"/>
      <c r="K30" s="37"/>
      <c r="L30" s="37"/>
      <c r="M30" s="37">
        <v>70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159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80</v>
      </c>
      <c r="AJ30" s="10">
        <f t="shared" si="11"/>
        <v>15.186732288349393</v>
      </c>
      <c r="AK30" s="10">
        <f t="shared" si="10"/>
        <v>382.5</v>
      </c>
    </row>
    <row r="31" spans="1:37" ht="31.5" customHeight="1" x14ac:dyDescent="0.3">
      <c r="A31" s="25" t="s">
        <v>14</v>
      </c>
      <c r="B31" s="25" t="s">
        <v>38</v>
      </c>
      <c r="C31" s="53">
        <f>'01.02.2018'!C31</f>
        <v>217607</v>
      </c>
      <c r="D31" s="1">
        <f t="shared" si="0"/>
        <v>18133.916666666668</v>
      </c>
      <c r="E31" s="37">
        <v>157497</v>
      </c>
      <c r="F31" s="37"/>
      <c r="G31" s="37">
        <v>9314</v>
      </c>
      <c r="H31" s="37">
        <v>20284</v>
      </c>
      <c r="I31" s="37"/>
      <c r="J31" s="37"/>
      <c r="K31" s="37"/>
      <c r="L31" s="37">
        <v>18000</v>
      </c>
      <c r="M31" s="37">
        <v>7328</v>
      </c>
      <c r="N31" s="37"/>
      <c r="O31" s="37">
        <v>8492</v>
      </c>
      <c r="P31" s="37">
        <v>6744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150169</v>
      </c>
      <c r="Z31" s="9">
        <f t="shared" si="5"/>
        <v>0</v>
      </c>
      <c r="AA31" s="9">
        <f t="shared" si="6"/>
        <v>822</v>
      </c>
      <c r="AB31" s="38" t="s">
        <v>105</v>
      </c>
      <c r="AC31" s="52" t="s">
        <v>106</v>
      </c>
      <c r="AD31" s="9">
        <f t="shared" si="7"/>
        <v>31540</v>
      </c>
      <c r="AE31" s="9">
        <f>M31+'01.02.2018'!AE31</f>
        <v>9253</v>
      </c>
      <c r="AF31" s="9">
        <f>N31+'01.02.2018'!AF31</f>
        <v>0</v>
      </c>
      <c r="AG31" s="9">
        <f>O31+'01.02.2018'!AG31</f>
        <v>23360</v>
      </c>
      <c r="AH31" s="9">
        <f>P31+'01.02.2018'!AH31</f>
        <v>13575</v>
      </c>
      <c r="AI31" s="1">
        <f t="shared" si="8"/>
        <v>16307</v>
      </c>
      <c r="AJ31" s="10">
        <f t="shared" si="11"/>
        <v>8.3264417045407537</v>
      </c>
      <c r="AK31" s="10">
        <f t="shared" si="10"/>
        <v>9.2592751579076467</v>
      </c>
    </row>
    <row r="32" spans="1:37" ht="39.75" customHeight="1" x14ac:dyDescent="0.3">
      <c r="A32" s="25" t="s">
        <v>62</v>
      </c>
      <c r="B32" s="25" t="s">
        <v>68</v>
      </c>
      <c r="C32" s="53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'01.02.2018'!C37</f>
        <v>91490</v>
      </c>
      <c r="D37" s="1">
        <f t="shared" si="0"/>
        <v>7624.166666666667</v>
      </c>
      <c r="E37" s="37">
        <v>79077</v>
      </c>
      <c r="F37" s="37"/>
      <c r="G37" s="37"/>
      <c r="H37" s="37"/>
      <c r="I37" s="37">
        <v>80276</v>
      </c>
      <c r="J37" s="40"/>
      <c r="K37" s="40"/>
      <c r="L37" s="40"/>
      <c r="M37" s="37">
        <v>3449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155904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5336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2668</v>
      </c>
      <c r="AJ37" s="10">
        <f>(Y37+Z37+AA37)/D37</f>
        <v>20.448661055853098</v>
      </c>
      <c r="AK37" s="10">
        <f t="shared" si="10"/>
        <v>58.434782608695649</v>
      </c>
    </row>
    <row r="38" spans="1:38" ht="35.25" customHeight="1" x14ac:dyDescent="0.3">
      <c r="A38" s="25" t="s">
        <v>33</v>
      </c>
      <c r="B38" s="25" t="s">
        <v>43</v>
      </c>
      <c r="C38" s="53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'01.02.2018'!C39</f>
        <v>157920</v>
      </c>
      <c r="D39" s="1">
        <f t="shared" si="0"/>
        <v>13160</v>
      </c>
      <c r="E39" s="37">
        <v>159232</v>
      </c>
      <c r="F39" s="37"/>
      <c r="G39" s="37"/>
      <c r="H39" s="37"/>
      <c r="I39" s="37">
        <v>162008</v>
      </c>
      <c r="J39" s="40"/>
      <c r="K39" s="40"/>
      <c r="L39" s="40"/>
      <c r="M39" s="37">
        <v>8339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312901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11059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5530</v>
      </c>
      <c r="AJ39" s="10">
        <f t="shared" si="12"/>
        <v>23.776671732522797</v>
      </c>
      <c r="AK39" s="10">
        <f t="shared" si="10"/>
        <v>56.582459312839063</v>
      </c>
    </row>
    <row r="40" spans="1:38" ht="33.75" customHeight="1" x14ac:dyDescent="0.3">
      <c r="A40" s="28" t="s">
        <v>16</v>
      </c>
      <c r="B40" s="28" t="s">
        <v>32</v>
      </c>
      <c r="C40" s="53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7" t="s">
        <v>99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d/HXzq/w/ezM5nqjw96xcCtZ8IUtiWPLV83W8e5mcJ0Ec/kBlZ7Xk4DgZ9xutD6Fz+av9rg4l7oapSw0hf5xJg==" saltValue="LJCuUEKSKkRopNq0IJOXZ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Width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equal" id="{E3FF77C9-49AF-46AB-811B-EBFB72119D9F}">
            <xm:f>'01.02.2018'!Y17</xm:f>
            <x14:dxf/>
          </x14:cfRule>
          <x14:cfRule type="cellIs" priority="9" operator="notEqual" id="{85CF44DD-7730-4BCA-AF43-F730174D74D4}">
            <xm:f>'01.02.2018'!Y17</xm:f>
            <x14:dxf>
              <fill>
                <patternFill>
                  <bgColor theme="9" tint="0.59996337778862885"/>
                </patternFill>
              </fill>
            </x14:dxf>
          </x14:cfRule>
          <xm:sqref>E17:E35 E37:E40</xm:sqref>
        </x14:conditionalFormatting>
        <x14:conditionalFormatting xmlns:xm="http://schemas.microsoft.com/office/excel/2006/main">
          <x14:cfRule type="cellIs" priority="8" operator="equal" id="{E97BD396-9909-45DF-A280-379C3E4C4597}">
            <xm:f>'01.02.2018'!Z6</xm:f>
            <x14:dxf/>
          </x14:cfRule>
          <x14:cfRule type="cellIs" priority="7" operator="notEqual" id="{FD5B0576-9728-43E4-9563-35C4C9823789}">
            <xm:f>'01.02.2018'!Z6</xm:f>
            <x14:dxf>
              <fill>
                <patternFill>
                  <bgColor theme="9" tint="0.59996337778862885"/>
                </patternFill>
              </fill>
            </x14:dxf>
          </x14:cfRule>
          <xm:sqref>F6:F15 F17:F35 F37:F40</xm:sqref>
        </x14:conditionalFormatting>
        <x14:conditionalFormatting xmlns:xm="http://schemas.microsoft.com/office/excel/2006/main">
          <x14:cfRule type="cellIs" priority="6" operator="equal" id="{AD58BD57-B009-4F52-846F-1C9FDDF46C44}">
            <xm:f>'01.02.2018'!AA6</xm:f>
            <x14:dxf/>
          </x14:cfRule>
          <x14:cfRule type="cellIs" priority="5" operator="notEqual" id="{9A1502AD-7F72-4DD5-BB8E-D9621137CD28}">
            <xm:f>'01.02.2018'!AA6</xm:f>
            <x14:dxf>
              <fill>
                <patternFill>
                  <bgColor theme="9" tint="0.59996337778862885"/>
                </patternFill>
              </fill>
            </x14:dxf>
          </x14:cfRule>
          <xm:sqref>G6:G15 G17:G35 G37:G40</xm:sqref>
        </x14:conditionalFormatting>
        <x14:conditionalFormatting xmlns:xm="http://schemas.microsoft.com/office/excel/2006/main">
          <x14:cfRule type="cellIs" priority="4" operator="equal" id="{068907C9-3D8F-41DE-8B24-F23223101C47}">
            <xm:f>'01.02.2018'!AD6</xm:f>
            <x14:dxf/>
          </x14:cfRule>
          <x14:cfRule type="cellIs" priority="3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88697542-85F3-4AC7-A5CE-D32CE29AE7E9}">
            <xm:f>'C:\Documents\стара форма\[додаток Зв_т щодо забезпеченост_ ПТП 2018.xlsx]01.02.2018'!#REF!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38AA9F01-A4E0-4FD8-A452-BAFB1F95DE5E}">
            <xm:f>'C:\Documents\стара форма\[додаток Зв_т щодо забезпеченост_ ПТП 2018.xlsx]01.02.2018'!#REF!</xm:f>
            <x14:dxf/>
          </x14:cfRule>
          <xm:sqref>E6:E15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70" zoomScaleNormal="70" workbookViewId="0">
      <pane xSplit="2" ySplit="5" topLeftCell="C39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107</v>
      </c>
      <c r="B1" s="58"/>
      <c r="C1" s="58"/>
      <c r="D1" s="58"/>
      <c r="E1" s="58"/>
      <c r="F1" s="58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'01.03.2018'!C6</f>
        <v>130498</v>
      </c>
      <c r="D6" s="1">
        <f t="shared" ref="D6:D40" si="0">C6/12</f>
        <v>10874.833333333334</v>
      </c>
      <c r="E6" s="37">
        <v>280947</v>
      </c>
      <c r="F6" s="37"/>
      <c r="G6" s="37"/>
      <c r="H6" s="37"/>
      <c r="I6" s="37"/>
      <c r="J6" s="42"/>
      <c r="K6" s="37"/>
      <c r="L6" s="37"/>
      <c r="M6" s="37">
        <v>14722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266225</v>
      </c>
      <c r="Z6" s="9">
        <f t="shared" ref="Z6" si="2">(F6+J6)-N6</f>
        <v>0</v>
      </c>
      <c r="AA6" s="9">
        <f t="shared" ref="AA6" si="3">(G6+K6+U6+W6)-O6-R6-X6</f>
        <v>0</v>
      </c>
      <c r="AB6" s="38">
        <v>29</v>
      </c>
      <c r="AC6" s="52">
        <v>43282</v>
      </c>
      <c r="AD6" s="9">
        <f>(H6+L6+V6+X6)-S6-P6-W6</f>
        <v>0</v>
      </c>
      <c r="AE6" s="9">
        <f>M6+'01.03.2018'!AE6</f>
        <v>35979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11993</v>
      </c>
      <c r="AJ6" s="10">
        <f>(Y6+Z6+AA6)/D6</f>
        <v>24.480834955324983</v>
      </c>
      <c r="AK6" s="10">
        <f>(Y6+Z6+AA6)/AI6</f>
        <v>22.198365713332777</v>
      </c>
    </row>
    <row r="7" spans="1:38" ht="29.25" customHeight="1" x14ac:dyDescent="0.3">
      <c r="A7" s="25" t="s">
        <v>2</v>
      </c>
      <c r="B7" s="25" t="s">
        <v>35</v>
      </c>
      <c r="C7" s="53">
        <f>'01.03.2018'!C7</f>
        <v>673733</v>
      </c>
      <c r="D7" s="1">
        <f t="shared" si="0"/>
        <v>56144.416666666664</v>
      </c>
      <c r="E7" s="37">
        <v>2011891</v>
      </c>
      <c r="F7" s="37"/>
      <c r="G7" s="37"/>
      <c r="H7" s="37"/>
      <c r="I7" s="37"/>
      <c r="J7" s="37"/>
      <c r="K7" s="37"/>
      <c r="L7" s="37"/>
      <c r="M7" s="37">
        <v>8576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2003315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18884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6295</v>
      </c>
      <c r="AJ7" s="10">
        <f t="shared" ref="AJ7:AJ14" si="9">(Y7+Z7+AA7)/D7</f>
        <v>35.681464318951278</v>
      </c>
      <c r="AK7" s="10">
        <f t="shared" ref="AK7:AK39" si="10">(Y7+Z7+AA7)/AI7</f>
        <v>318.23907863383636</v>
      </c>
    </row>
    <row r="8" spans="1:38" ht="29.25" customHeight="1" x14ac:dyDescent="0.3">
      <c r="A8" s="25" t="s">
        <v>2</v>
      </c>
      <c r="B8" s="25" t="s">
        <v>40</v>
      </c>
      <c r="C8" s="53">
        <f>'01.03.2018'!C8</f>
        <v>1102</v>
      </c>
      <c r="D8" s="1">
        <f t="shared" si="0"/>
        <v>91.833333333333329</v>
      </c>
      <c r="E8" s="37">
        <v>116</v>
      </c>
      <c r="F8" s="37"/>
      <c r="G8" s="37"/>
      <c r="H8" s="37"/>
      <c r="I8" s="37"/>
      <c r="J8" s="37"/>
      <c r="K8" s="37"/>
      <c r="L8" s="37"/>
      <c r="M8" s="37">
        <v>116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1476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492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'01.03.2018'!C9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>(Y9+Z9+AA9)/D9</f>
        <v>0</v>
      </c>
      <c r="AK9" s="10" t="e">
        <f>(Y9+Z9+AA9)/AI9</f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'01.03.2018'!C10</f>
        <v>348194</v>
      </c>
      <c r="D10" s="1">
        <f t="shared" si="0"/>
        <v>29016.166666666668</v>
      </c>
      <c r="E10" s="37">
        <v>446101</v>
      </c>
      <c r="F10" s="37"/>
      <c r="G10" s="37"/>
      <c r="H10" s="37"/>
      <c r="I10" s="37"/>
      <c r="J10" s="37"/>
      <c r="K10" s="37"/>
      <c r="L10" s="37"/>
      <c r="M10" s="37">
        <v>22827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423274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81532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27177</v>
      </c>
      <c r="AJ10" s="10">
        <f t="shared" si="9"/>
        <v>14.587523047496511</v>
      </c>
      <c r="AK10" s="10">
        <f t="shared" si="10"/>
        <v>15.57471391249954</v>
      </c>
    </row>
    <row r="11" spans="1:38" ht="24.75" customHeight="1" x14ac:dyDescent="0.3">
      <c r="A11" s="25" t="s">
        <v>3</v>
      </c>
      <c r="B11" s="25" t="s">
        <v>58</v>
      </c>
      <c r="C11" s="53">
        <f>'01.03.2018'!C11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'01.03.2018'!C12</f>
        <v>1518</v>
      </c>
      <c r="D12" s="1">
        <f t="shared" si="0"/>
        <v>126.5</v>
      </c>
      <c r="E12" s="37">
        <v>747</v>
      </c>
      <c r="F12" s="37"/>
      <c r="G12" s="37"/>
      <c r="H12" s="37"/>
      <c r="I12" s="37"/>
      <c r="J12" s="37"/>
      <c r="K12" s="37"/>
      <c r="L12" s="37"/>
      <c r="M12" s="37">
        <v>54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84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28</v>
      </c>
      <c r="AJ12" s="10">
        <f t="shared" si="9"/>
        <v>5.4782608695652177</v>
      </c>
      <c r="AK12" s="10">
        <f t="shared" si="10"/>
        <v>24.75</v>
      </c>
    </row>
    <row r="13" spans="1:38" ht="31.5" customHeight="1" x14ac:dyDescent="0.3">
      <c r="A13" s="25" t="s">
        <v>19</v>
      </c>
      <c r="B13" s="25" t="s">
        <v>37</v>
      </c>
      <c r="C13" s="53">
        <f>'01.03.2018'!C13</f>
        <v>408710</v>
      </c>
      <c r="D13" s="1">
        <f t="shared" si="0"/>
        <v>34059.166666666664</v>
      </c>
      <c r="E13" s="37">
        <v>426778</v>
      </c>
      <c r="F13" s="37"/>
      <c r="G13" s="37"/>
      <c r="H13" s="37"/>
      <c r="I13" s="37"/>
      <c r="J13" s="37"/>
      <c r="K13" s="37"/>
      <c r="L13" s="37"/>
      <c r="M13" s="37">
        <v>39442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387336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120588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40196</v>
      </c>
      <c r="AJ13" s="10">
        <f t="shared" si="9"/>
        <v>11.372445009909228</v>
      </c>
      <c r="AK13" s="10">
        <f t="shared" si="10"/>
        <v>9.6361827047467408</v>
      </c>
    </row>
    <row r="14" spans="1:38" ht="27.75" customHeight="1" x14ac:dyDescent="0.3">
      <c r="A14" s="25" t="s">
        <v>5</v>
      </c>
      <c r="B14" s="25" t="s">
        <v>24</v>
      </c>
      <c r="C14" s="53">
        <f>'01.03.2018'!C14</f>
        <v>194460</v>
      </c>
      <c r="D14" s="1">
        <f t="shared" si="0"/>
        <v>16205</v>
      </c>
      <c r="E14" s="37">
        <v>487826</v>
      </c>
      <c r="F14" s="37"/>
      <c r="G14" s="37"/>
      <c r="H14" s="37"/>
      <c r="I14" s="37"/>
      <c r="J14" s="37"/>
      <c r="K14" s="37"/>
      <c r="L14" s="37"/>
      <c r="M14" s="37">
        <v>14372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473454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45237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15079</v>
      </c>
      <c r="AJ14" s="10">
        <f t="shared" si="9"/>
        <v>29.216538105522986</v>
      </c>
      <c r="AK14" s="10">
        <f t="shared" si="10"/>
        <v>31.398235957291597</v>
      </c>
    </row>
    <row r="15" spans="1:38" ht="32.25" customHeight="1" x14ac:dyDescent="0.3">
      <c r="A15" s="25" t="s">
        <v>5</v>
      </c>
      <c r="B15" s="25" t="s">
        <v>59</v>
      </c>
      <c r="C15" s="53">
        <f>'01.03.2018'!C15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'01.03.2018'!C17</f>
        <v>19970</v>
      </c>
      <c r="D17" s="1">
        <f t="shared" si="0"/>
        <v>1664.1666666666667</v>
      </c>
      <c r="E17" s="37">
        <v>4985</v>
      </c>
      <c r="F17" s="37"/>
      <c r="G17" s="37">
        <v>245</v>
      </c>
      <c r="H17" s="37">
        <v>1605</v>
      </c>
      <c r="I17" s="37">
        <v>9636</v>
      </c>
      <c r="J17" s="37"/>
      <c r="K17" s="37"/>
      <c r="L17" s="37"/>
      <c r="M17" s="37">
        <v>2067</v>
      </c>
      <c r="N17" s="37"/>
      <c r="O17" s="37">
        <v>134</v>
      </c>
      <c r="P17" s="37">
        <v>172</v>
      </c>
      <c r="Q17" s="37"/>
      <c r="R17" s="42"/>
      <c r="S17" s="37"/>
      <c r="T17" s="37"/>
      <c r="U17" s="37"/>
      <c r="V17" s="37"/>
      <c r="W17" s="37">
        <v>1310</v>
      </c>
      <c r="X17" s="37"/>
      <c r="Y17" s="9">
        <f t="shared" si="4"/>
        <v>12554</v>
      </c>
      <c r="Z17" s="9">
        <f t="shared" si="5"/>
        <v>0</v>
      </c>
      <c r="AA17" s="9">
        <f t="shared" si="6"/>
        <v>1421</v>
      </c>
      <c r="AB17" s="37"/>
      <c r="AC17" s="39"/>
      <c r="AD17" s="9">
        <f t="shared" si="7"/>
        <v>123</v>
      </c>
      <c r="AE17" s="9">
        <f>M17+'01.03.2018'!AE17</f>
        <v>5763</v>
      </c>
      <c r="AF17" s="9">
        <f>N17+'01.03.2018'!AF17</f>
        <v>0</v>
      </c>
      <c r="AG17" s="9">
        <f>O17+'01.03.2018'!AG17</f>
        <v>435</v>
      </c>
      <c r="AH17" s="9">
        <f>P17+'01.03.2018'!AH17</f>
        <v>921</v>
      </c>
      <c r="AI17" s="1">
        <f t="shared" si="8"/>
        <v>2066</v>
      </c>
      <c r="AJ17" s="10">
        <f>(Y17+Z17+AA17)/D17</f>
        <v>8.3975963945918881</v>
      </c>
      <c r="AK17" s="10">
        <f>(Y17+Z17+AA17)/AI17</f>
        <v>6.7642787996127787</v>
      </c>
    </row>
    <row r="18" spans="1:37" ht="31.5" customHeight="1" x14ac:dyDescent="0.3">
      <c r="A18" s="25" t="s">
        <v>20</v>
      </c>
      <c r="B18" s="25" t="s">
        <v>38</v>
      </c>
      <c r="C18" s="53">
        <f>'01.03.2018'!C18</f>
        <v>244895</v>
      </c>
      <c r="D18" s="1">
        <f t="shared" si="0"/>
        <v>20407.916666666668</v>
      </c>
      <c r="E18" s="37">
        <v>56666</v>
      </c>
      <c r="F18" s="37"/>
      <c r="G18" s="37">
        <v>54000</v>
      </c>
      <c r="H18" s="37">
        <v>83755</v>
      </c>
      <c r="I18" s="37"/>
      <c r="J18" s="37"/>
      <c r="K18" s="37"/>
      <c r="L18" s="37"/>
      <c r="M18" s="37">
        <v>14725</v>
      </c>
      <c r="N18" s="37"/>
      <c r="O18" s="37"/>
      <c r="P18" s="37">
        <v>5460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41941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78295</v>
      </c>
      <c r="AE18" s="9">
        <f>M18+'01.03.2018'!AE18</f>
        <v>40843</v>
      </c>
      <c r="AF18" s="9">
        <f>N18+'01.03.2018'!AF18</f>
        <v>0</v>
      </c>
      <c r="AG18" s="9">
        <f>O18+'01.03.2018'!AG18</f>
        <v>0</v>
      </c>
      <c r="AH18" s="9">
        <f>P18+'01.03.2018'!AH18</f>
        <v>18170</v>
      </c>
      <c r="AI18" s="1">
        <f t="shared" si="8"/>
        <v>13614</v>
      </c>
      <c r="AJ18" s="10">
        <f t="shared" ref="AJ18:AJ34" si="11">(Y18+Z18+AA18)/D18</f>
        <v>4.7011658057534857</v>
      </c>
      <c r="AK18" s="10">
        <f t="shared" si="10"/>
        <v>7.0472307918319377</v>
      </c>
    </row>
    <row r="19" spans="1:37" ht="26.25" customHeight="1" x14ac:dyDescent="0.3">
      <c r="A19" s="25" t="s">
        <v>8</v>
      </c>
      <c r="B19" s="25" t="s">
        <v>38</v>
      </c>
      <c r="C19" s="53">
        <f>'01.03.2018'!C19</f>
        <v>18574</v>
      </c>
      <c r="D19" s="1">
        <f t="shared" si="0"/>
        <v>1547.8333333333333</v>
      </c>
      <c r="E19" s="37">
        <v>115679</v>
      </c>
      <c r="F19" s="37"/>
      <c r="G19" s="37">
        <v>7423</v>
      </c>
      <c r="H19" s="37">
        <v>11536</v>
      </c>
      <c r="I19" s="37"/>
      <c r="J19" s="37"/>
      <c r="K19" s="37"/>
      <c r="L19" s="37"/>
      <c r="M19" s="37">
        <v>202</v>
      </c>
      <c r="N19" s="37"/>
      <c r="O19" s="37">
        <v>814</v>
      </c>
      <c r="P19" s="37">
        <v>1907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115477</v>
      </c>
      <c r="Z19" s="9">
        <f t="shared" si="5"/>
        <v>0</v>
      </c>
      <c r="AA19" s="9">
        <f t="shared" si="6"/>
        <v>6609</v>
      </c>
      <c r="AB19" s="38" t="s">
        <v>108</v>
      </c>
      <c r="AC19" s="52" t="s">
        <v>103</v>
      </c>
      <c r="AD19" s="9">
        <f t="shared" si="7"/>
        <v>9629</v>
      </c>
      <c r="AE19" s="9">
        <f>M19+'01.03.2018'!AE19</f>
        <v>2568</v>
      </c>
      <c r="AF19" s="9">
        <f>N19+'01.03.2018'!AF19</f>
        <v>0</v>
      </c>
      <c r="AG19" s="9">
        <f>O19+'01.03.2018'!AG19</f>
        <v>1283</v>
      </c>
      <c r="AH19" s="9">
        <f>P19+'01.03.2018'!AH19</f>
        <v>4814</v>
      </c>
      <c r="AI19" s="1">
        <f t="shared" si="8"/>
        <v>1284</v>
      </c>
      <c r="AJ19" s="10">
        <f t="shared" si="11"/>
        <v>78.875417249919252</v>
      </c>
      <c r="AK19" s="10">
        <f t="shared" si="10"/>
        <v>95.082554517133957</v>
      </c>
    </row>
    <row r="20" spans="1:37" ht="27.75" customHeight="1" x14ac:dyDescent="0.3">
      <c r="A20" s="25" t="s">
        <v>8</v>
      </c>
      <c r="B20" s="25" t="s">
        <v>37</v>
      </c>
      <c r="C20" s="53">
        <f>'01.03.2018'!C20</f>
        <v>105251</v>
      </c>
      <c r="D20" s="1">
        <f t="shared" si="0"/>
        <v>8770.9166666666661</v>
      </c>
      <c r="E20" s="37">
        <v>84921</v>
      </c>
      <c r="F20" s="37"/>
      <c r="G20" s="37">
        <v>21600</v>
      </c>
      <c r="H20" s="37">
        <v>9442</v>
      </c>
      <c r="I20" s="37"/>
      <c r="J20" s="37"/>
      <c r="K20" s="37"/>
      <c r="L20" s="37"/>
      <c r="M20" s="37">
        <v>932</v>
      </c>
      <c r="N20" s="37"/>
      <c r="O20" s="37">
        <v>10990</v>
      </c>
      <c r="P20" s="37">
        <v>1635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83989</v>
      </c>
      <c r="Z20" s="9">
        <f t="shared" si="5"/>
        <v>0</v>
      </c>
      <c r="AA20" s="9">
        <f t="shared" si="6"/>
        <v>10610</v>
      </c>
      <c r="AB20" s="37">
        <v>10610</v>
      </c>
      <c r="AC20" s="39">
        <v>43220</v>
      </c>
      <c r="AD20" s="9">
        <f t="shared" si="7"/>
        <v>7807</v>
      </c>
      <c r="AE20" s="9">
        <f>M20+'01.03.2018'!AE20</f>
        <v>14521</v>
      </c>
      <c r="AF20" s="9">
        <f>N20+'01.03.2018'!AF20</f>
        <v>0</v>
      </c>
      <c r="AG20" s="9">
        <f>O20+'01.03.2018'!AG20</f>
        <v>13332</v>
      </c>
      <c r="AH20" s="9">
        <f>P20+'01.03.2018'!AH20</f>
        <v>6773</v>
      </c>
      <c r="AI20" s="1">
        <f t="shared" si="8"/>
        <v>9284</v>
      </c>
      <c r="AJ20" s="10">
        <f t="shared" si="11"/>
        <v>10.785531728914691</v>
      </c>
      <c r="AK20" s="10">
        <f t="shared" si="10"/>
        <v>10.18946574752262</v>
      </c>
    </row>
    <row r="21" spans="1:37" ht="32.25" customHeight="1" x14ac:dyDescent="0.3">
      <c r="A21" s="25" t="s">
        <v>8</v>
      </c>
      <c r="B21" s="25" t="s">
        <v>22</v>
      </c>
      <c r="C21" s="53">
        <f>'01.03.2018'!C21</f>
        <v>360</v>
      </c>
      <c r="D21" s="1">
        <f t="shared" si="0"/>
        <v>30</v>
      </c>
      <c r="E21" s="37">
        <v>395</v>
      </c>
      <c r="F21" s="37"/>
      <c r="G21" s="37"/>
      <c r="H21" s="37"/>
      <c r="I21" s="37"/>
      <c r="J21" s="37"/>
      <c r="K21" s="37"/>
      <c r="L21" s="37"/>
      <c r="M21" s="37">
        <v>56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339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144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48</v>
      </c>
      <c r="AJ21" s="10">
        <f t="shared" si="11"/>
        <v>11.3</v>
      </c>
      <c r="AK21" s="10">
        <f t="shared" si="10"/>
        <v>7.0625</v>
      </c>
    </row>
    <row r="22" spans="1:37" ht="27.75" customHeight="1" x14ac:dyDescent="0.3">
      <c r="A22" s="25" t="s">
        <v>9</v>
      </c>
      <c r="B22" s="25" t="s">
        <v>24</v>
      </c>
      <c r="C22" s="53">
        <f>'01.03.2018'!C22</f>
        <v>33217</v>
      </c>
      <c r="D22" s="1">
        <f t="shared" si="0"/>
        <v>2768.0833333333335</v>
      </c>
      <c r="E22" s="37">
        <v>15399</v>
      </c>
      <c r="F22" s="37"/>
      <c r="G22" s="37">
        <v>9940</v>
      </c>
      <c r="H22" s="37">
        <v>8016</v>
      </c>
      <c r="I22" s="37"/>
      <c r="J22" s="37"/>
      <c r="K22" s="37"/>
      <c r="L22" s="37"/>
      <c r="M22" s="37">
        <v>246</v>
      </c>
      <c r="N22" s="37"/>
      <c r="O22" s="37">
        <v>1293</v>
      </c>
      <c r="P22" s="37">
        <v>376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15153</v>
      </c>
      <c r="Z22" s="9">
        <f t="shared" si="5"/>
        <v>0</v>
      </c>
      <c r="AA22" s="9">
        <f t="shared" si="6"/>
        <v>8647</v>
      </c>
      <c r="AB22" s="38">
        <v>46</v>
      </c>
      <c r="AC22" s="52" t="s">
        <v>109</v>
      </c>
      <c r="AD22" s="9">
        <f t="shared" si="7"/>
        <v>7640</v>
      </c>
      <c r="AE22" s="9">
        <f>M22+'01.03.2018'!AE22</f>
        <v>1022</v>
      </c>
      <c r="AF22" s="9">
        <f>N22+'01.03.2018'!AF22</f>
        <v>0</v>
      </c>
      <c r="AG22" s="9">
        <f>O22+'01.03.2018'!AG22</f>
        <v>3511</v>
      </c>
      <c r="AH22" s="9">
        <f>P22+'01.03.2018'!AH22</f>
        <v>1143</v>
      </c>
      <c r="AI22" s="1">
        <f t="shared" si="8"/>
        <v>1511</v>
      </c>
      <c r="AJ22" s="10">
        <f t="shared" si="11"/>
        <v>8.5980070445856036</v>
      </c>
      <c r="AK22" s="10">
        <f t="shared" si="10"/>
        <v>15.751158173395103</v>
      </c>
    </row>
    <row r="23" spans="1:37" ht="29.25" customHeight="1" x14ac:dyDescent="0.3">
      <c r="A23" s="25" t="s">
        <v>23</v>
      </c>
      <c r="B23" s="25" t="s">
        <v>25</v>
      </c>
      <c r="C23" s="53">
        <f>'01.03.2018'!C23</f>
        <v>120</v>
      </c>
      <c r="D23" s="1">
        <f t="shared" si="0"/>
        <v>10</v>
      </c>
      <c r="E23" s="37">
        <v>235</v>
      </c>
      <c r="F23" s="37"/>
      <c r="G23" s="37"/>
      <c r="H23" s="37"/>
      <c r="I23" s="37"/>
      <c r="J23" s="37"/>
      <c r="K23" s="37"/>
      <c r="L23" s="37"/>
      <c r="M23" s="37">
        <v>63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172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131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44</v>
      </c>
      <c r="AJ23" s="10">
        <f t="shared" si="11"/>
        <v>17.2</v>
      </c>
      <c r="AK23" s="10">
        <f t="shared" si="10"/>
        <v>3.9090909090909092</v>
      </c>
    </row>
    <row r="24" spans="1:37" ht="36.75" customHeight="1" x14ac:dyDescent="0.3">
      <c r="A24" s="25" t="s">
        <v>60</v>
      </c>
      <c r="B24" s="25" t="s">
        <v>61</v>
      </c>
      <c r="C24" s="53">
        <f>'01.03.2018'!C24</f>
        <v>90</v>
      </c>
      <c r="D24" s="1">
        <f t="shared" si="0"/>
        <v>7.5</v>
      </c>
      <c r="E24" s="37">
        <v>275</v>
      </c>
      <c r="F24" s="37"/>
      <c r="G24" s="37"/>
      <c r="H24" s="37"/>
      <c r="I24" s="37"/>
      <c r="J24" s="37"/>
      <c r="K24" s="37"/>
      <c r="L24" s="37"/>
      <c r="M24" s="37">
        <v>31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244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47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16</v>
      </c>
      <c r="AJ24" s="10">
        <f t="shared" si="11"/>
        <v>32.533333333333331</v>
      </c>
      <c r="AK24" s="10">
        <f t="shared" si="10"/>
        <v>15.25</v>
      </c>
    </row>
    <row r="25" spans="1:37" ht="34.5" customHeight="1" x14ac:dyDescent="0.3">
      <c r="A25" s="25" t="s">
        <v>60</v>
      </c>
      <c r="B25" s="25" t="s">
        <v>44</v>
      </c>
      <c r="C25" s="53">
        <f>'01.03.2018'!C25</f>
        <v>311189</v>
      </c>
      <c r="D25" s="1">
        <f t="shared" si="0"/>
        <v>25932.416666666668</v>
      </c>
      <c r="E25" s="43">
        <v>311427.52</v>
      </c>
      <c r="F25" s="37"/>
      <c r="G25" s="43">
        <v>6860</v>
      </c>
      <c r="H25" s="37">
        <v>99600</v>
      </c>
      <c r="I25" s="43"/>
      <c r="J25" s="37"/>
      <c r="K25" s="37"/>
      <c r="L25" s="37"/>
      <c r="M25" s="43">
        <v>20043.02</v>
      </c>
      <c r="N25" s="37"/>
      <c r="O25" s="37">
        <v>4652</v>
      </c>
      <c r="P25" s="37">
        <v>9480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291384.5</v>
      </c>
      <c r="Z25" s="9">
        <f t="shared" si="5"/>
        <v>0</v>
      </c>
      <c r="AA25" s="44">
        <f t="shared" si="6"/>
        <v>2208</v>
      </c>
      <c r="AB25" s="37"/>
      <c r="AC25" s="39"/>
      <c r="AD25" s="9">
        <f t="shared" si="7"/>
        <v>90120</v>
      </c>
      <c r="AE25" s="44">
        <f>M25+'01.03.2018'!AE25</f>
        <v>25990.38</v>
      </c>
      <c r="AF25" s="9">
        <f>N25+'01.03.2018'!AF25</f>
        <v>0</v>
      </c>
      <c r="AG25" s="44">
        <f>O25+'01.03.2018'!AG25</f>
        <v>38576</v>
      </c>
      <c r="AH25" s="9">
        <f>P25+'01.03.2018'!AH25</f>
        <v>33912</v>
      </c>
      <c r="AI25" s="1">
        <f t="shared" si="8"/>
        <v>21522</v>
      </c>
      <c r="AJ25" s="10">
        <f t="shared" si="11"/>
        <v>11.321447737548564</v>
      </c>
      <c r="AK25" s="10">
        <f t="shared" si="10"/>
        <v>13.641506365579406</v>
      </c>
    </row>
    <row r="26" spans="1:37" ht="31.5" customHeight="1" x14ac:dyDescent="0.3">
      <c r="A26" s="25" t="s">
        <v>11</v>
      </c>
      <c r="B26" s="25" t="s">
        <v>39</v>
      </c>
      <c r="C26" s="53">
        <f>'01.03.2018'!C26</f>
        <v>31429</v>
      </c>
      <c r="D26" s="1">
        <f t="shared" si="0"/>
        <v>2619.0833333333335</v>
      </c>
      <c r="E26" s="37">
        <v>12612</v>
      </c>
      <c r="F26" s="37"/>
      <c r="G26" s="37">
        <v>2275</v>
      </c>
      <c r="H26" s="37">
        <v>3083</v>
      </c>
      <c r="I26" s="37"/>
      <c r="J26" s="37"/>
      <c r="K26" s="37"/>
      <c r="L26" s="37"/>
      <c r="M26" s="37">
        <v>1035</v>
      </c>
      <c r="N26" s="37"/>
      <c r="O26" s="37">
        <v>575</v>
      </c>
      <c r="P26" s="37">
        <v>16</v>
      </c>
      <c r="Q26" s="37"/>
      <c r="R26" s="37"/>
      <c r="S26" s="37"/>
      <c r="T26" s="37"/>
      <c r="U26" s="37"/>
      <c r="V26" s="37"/>
      <c r="W26" s="37">
        <v>3055</v>
      </c>
      <c r="X26" s="37"/>
      <c r="Y26" s="9">
        <f t="shared" si="4"/>
        <v>11577</v>
      </c>
      <c r="Z26" s="9">
        <f t="shared" si="5"/>
        <v>0</v>
      </c>
      <c r="AA26" s="9">
        <f t="shared" si="6"/>
        <v>4755</v>
      </c>
      <c r="AB26" s="37"/>
      <c r="AC26" s="39"/>
      <c r="AD26" s="9">
        <f t="shared" si="7"/>
        <v>12</v>
      </c>
      <c r="AE26" s="9">
        <f>M26+'01.03.2018'!AE26</f>
        <v>2451</v>
      </c>
      <c r="AF26" s="9">
        <f>N26+'01.03.2018'!AF26</f>
        <v>0</v>
      </c>
      <c r="AG26" s="9">
        <f>O26+'01.03.2018'!AG26</f>
        <v>2074</v>
      </c>
      <c r="AH26" s="9">
        <f>P26+'01.03.2018'!AH26</f>
        <v>109</v>
      </c>
      <c r="AI26" s="1">
        <f t="shared" si="8"/>
        <v>1508</v>
      </c>
      <c r="AJ26" s="10">
        <f t="shared" si="11"/>
        <v>6.2357695122339241</v>
      </c>
      <c r="AK26" s="10">
        <f t="shared" si="10"/>
        <v>10.830238726790451</v>
      </c>
    </row>
    <row r="27" spans="1:37" ht="32.25" customHeight="1" x14ac:dyDescent="0.3">
      <c r="A27" s="25" t="s">
        <v>12</v>
      </c>
      <c r="B27" s="25" t="s">
        <v>28</v>
      </c>
      <c r="C27" s="53">
        <f>'01.03.2018'!C27</f>
        <v>39468</v>
      </c>
      <c r="D27" s="1">
        <f t="shared" si="0"/>
        <v>3289</v>
      </c>
      <c r="E27" s="37">
        <v>18676</v>
      </c>
      <c r="F27" s="37"/>
      <c r="G27" s="37"/>
      <c r="H27" s="37"/>
      <c r="I27" s="37"/>
      <c r="J27" s="37"/>
      <c r="K27" s="37"/>
      <c r="L27" s="37"/>
      <c r="M27" s="37">
        <v>2145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16531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5556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1852</v>
      </c>
      <c r="AJ27" s="10">
        <f t="shared" si="11"/>
        <v>5.0261477652781998</v>
      </c>
      <c r="AK27" s="10">
        <f t="shared" si="10"/>
        <v>8.926025917926566</v>
      </c>
    </row>
    <row r="28" spans="1:37" ht="31.5" customHeight="1" x14ac:dyDescent="0.3">
      <c r="A28" s="25" t="s">
        <v>29</v>
      </c>
      <c r="B28" s="25" t="s">
        <v>30</v>
      </c>
      <c r="C28" s="53">
        <f>'01.03.2018'!C28</f>
        <v>180</v>
      </c>
      <c r="D28" s="1">
        <f t="shared" si="0"/>
        <v>15</v>
      </c>
      <c r="E28" s="37">
        <v>19</v>
      </c>
      <c r="F28" s="37"/>
      <c r="G28" s="37"/>
      <c r="H28" s="37"/>
      <c r="I28" s="37"/>
      <c r="J28" s="37"/>
      <c r="K28" s="37"/>
      <c r="L28" s="37"/>
      <c r="M28" s="37">
        <v>19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113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38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'01.03.2018'!C29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'01.03.2018'!C30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30600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159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53</v>
      </c>
      <c r="AJ30" s="10">
        <f t="shared" si="11"/>
        <v>15.186732288349393</v>
      </c>
      <c r="AK30" s="10">
        <f t="shared" si="10"/>
        <v>577.35849056603774</v>
      </c>
    </row>
    <row r="31" spans="1:37" ht="31.5" customHeight="1" x14ac:dyDescent="0.3">
      <c r="A31" s="25" t="s">
        <v>14</v>
      </c>
      <c r="B31" s="25" t="s">
        <v>38</v>
      </c>
      <c r="C31" s="53">
        <f>'01.03.2018'!C31</f>
        <v>217607</v>
      </c>
      <c r="D31" s="1">
        <f t="shared" si="0"/>
        <v>18133.916666666668</v>
      </c>
      <c r="E31" s="37">
        <v>150169</v>
      </c>
      <c r="F31" s="37"/>
      <c r="G31" s="37">
        <v>822</v>
      </c>
      <c r="H31" s="37">
        <v>31540</v>
      </c>
      <c r="I31" s="37"/>
      <c r="J31" s="37"/>
      <c r="K31" s="37"/>
      <c r="L31" s="37"/>
      <c r="M31" s="37">
        <v>15804</v>
      </c>
      <c r="N31" s="37"/>
      <c r="O31" s="37">
        <v>822</v>
      </c>
      <c r="P31" s="37">
        <v>6464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134365</v>
      </c>
      <c r="Z31" s="9">
        <f t="shared" si="5"/>
        <v>0</v>
      </c>
      <c r="AA31" s="9">
        <f t="shared" si="6"/>
        <v>0</v>
      </c>
      <c r="AB31" s="38" t="s">
        <v>111</v>
      </c>
      <c r="AC31" s="52" t="s">
        <v>110</v>
      </c>
      <c r="AD31" s="9">
        <f t="shared" si="7"/>
        <v>25076</v>
      </c>
      <c r="AE31" s="9">
        <f>M31+'01.03.2018'!AE31</f>
        <v>25057</v>
      </c>
      <c r="AF31" s="9">
        <f>N31+'01.03.2018'!AF31</f>
        <v>0</v>
      </c>
      <c r="AG31" s="9">
        <f>O31+'01.03.2018'!AG31</f>
        <v>24182</v>
      </c>
      <c r="AH31" s="9">
        <f>P31+'01.03.2018'!AH31</f>
        <v>20039</v>
      </c>
      <c r="AI31" s="1">
        <f t="shared" si="8"/>
        <v>16413</v>
      </c>
      <c r="AJ31" s="10">
        <f t="shared" si="11"/>
        <v>7.4095961986516974</v>
      </c>
      <c r="AK31" s="10">
        <f t="shared" si="10"/>
        <v>8.1864985072808132</v>
      </c>
    </row>
    <row r="32" spans="1:37" ht="39.75" customHeight="1" x14ac:dyDescent="0.3">
      <c r="A32" s="25" t="s">
        <v>62</v>
      </c>
      <c r="B32" s="25" t="s">
        <v>68</v>
      </c>
      <c r="C32" s="53">
        <f>'01.03.2018'!C32</f>
        <v>4105</v>
      </c>
      <c r="D32" s="1">
        <f>C32/12</f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'01.03.2018'!C33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'01.03.2018'!C34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'01.03.2018'!C35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'01.03.2018'!C37</f>
        <v>91490</v>
      </c>
      <c r="D37" s="1">
        <f t="shared" si="0"/>
        <v>7624.166666666667</v>
      </c>
      <c r="E37" s="37">
        <v>155904</v>
      </c>
      <c r="F37" s="37"/>
      <c r="G37" s="37"/>
      <c r="H37" s="37"/>
      <c r="I37" s="37"/>
      <c r="J37" s="40"/>
      <c r="K37" s="40"/>
      <c r="L37" s="40"/>
      <c r="M37" s="37">
        <v>3649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152255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8985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2995</v>
      </c>
      <c r="AJ37" s="10">
        <f>(Y37+Z37+AA37)/D37</f>
        <v>19.970051371734616</v>
      </c>
      <c r="AK37" s="10">
        <f>(Y37+Z37+AA37)/AI37</f>
        <v>50.836393989983307</v>
      </c>
    </row>
    <row r="38" spans="1:38" ht="35.25" customHeight="1" x14ac:dyDescent="0.3">
      <c r="A38" s="25" t="s">
        <v>33</v>
      </c>
      <c r="B38" s="25" t="s">
        <v>43</v>
      </c>
      <c r="C38" s="53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'01.03.2018'!C39</f>
        <v>157920</v>
      </c>
      <c r="D39" s="1">
        <f t="shared" si="0"/>
        <v>13160</v>
      </c>
      <c r="E39" s="37">
        <v>312901</v>
      </c>
      <c r="F39" s="37"/>
      <c r="G39" s="37"/>
      <c r="H39" s="37"/>
      <c r="I39" s="37"/>
      <c r="J39" s="40"/>
      <c r="K39" s="40"/>
      <c r="L39" s="40"/>
      <c r="M39" s="37">
        <v>9544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303357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20603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6868</v>
      </c>
      <c r="AJ39" s="10">
        <f t="shared" si="12"/>
        <v>23.051443768996961</v>
      </c>
      <c r="AK39" s="10">
        <f t="shared" si="10"/>
        <v>44.169627256843334</v>
      </c>
    </row>
    <row r="40" spans="1:38" ht="33.75" customHeight="1" x14ac:dyDescent="0.3">
      <c r="A40" s="28" t="s">
        <v>16</v>
      </c>
      <c r="B40" s="28" t="s">
        <v>32</v>
      </c>
      <c r="C40" s="53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7" t="s">
        <v>112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hJu+ZtZR4CcV87DiW/w1GNKsLT8MYnXjIkYYhcqzHlRP5U2toufvULX4TLAA6roWledLxhREpHp9p5N05k+yGQ==" saltValue="UOxcs7fjZaZWU2QHBWEGk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2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E415C671-2C28-4C70-9621-FFD262C0026B}">
            <xm:f>'01.03.2018'!Z6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A80B722E-998E-4CB4-92FA-FC708C04613E}">
            <xm:f>'01.03.2018'!Z6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3616536D-E72F-4D38-B2B0-4CC44A838568}">
            <xm:f>'01.03.2018'!AA6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CDA64E07-9A82-4AB0-BAAF-7313AAD95109}">
            <xm:f>'01.03.2018'!AA6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A41" sqref="A41:Q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114</v>
      </c>
      <c r="B1" s="58"/>
      <c r="C1" s="58"/>
      <c r="D1" s="58"/>
      <c r="E1" s="58"/>
      <c r="F1" s="58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'01.04.2018'!C6</f>
        <v>130498</v>
      </c>
      <c r="D6" s="1">
        <f t="shared" ref="D6:D40" si="0">C6/12</f>
        <v>10874.833333333334</v>
      </c>
      <c r="E6" s="37">
        <v>266225</v>
      </c>
      <c r="F6" s="37"/>
      <c r="G6" s="37"/>
      <c r="H6" s="37"/>
      <c r="I6" s="37"/>
      <c r="J6" s="42"/>
      <c r="K6" s="37"/>
      <c r="L6" s="37"/>
      <c r="M6" s="37">
        <v>12159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254066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48138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12035</v>
      </c>
      <c r="AJ6" s="10">
        <f>(Y6+Z6+AA6)/D6</f>
        <v>23.36274885438857</v>
      </c>
      <c r="AK6" s="10">
        <f>(Y6+Z6+AA6)/AI6</f>
        <v>21.110594100540091</v>
      </c>
    </row>
    <row r="7" spans="1:38" ht="29.25" customHeight="1" x14ac:dyDescent="0.3">
      <c r="A7" s="25" t="s">
        <v>2</v>
      </c>
      <c r="B7" s="25" t="s">
        <v>35</v>
      </c>
      <c r="C7" s="53">
        <f>'01.04.2018'!C7</f>
        <v>673733</v>
      </c>
      <c r="D7" s="1">
        <f t="shared" si="0"/>
        <v>56144.416666666664</v>
      </c>
      <c r="E7" s="37">
        <v>2003315</v>
      </c>
      <c r="F7" s="37"/>
      <c r="G7" s="37"/>
      <c r="H7" s="37"/>
      <c r="I7" s="37"/>
      <c r="J7" s="37"/>
      <c r="K7" s="37"/>
      <c r="L7" s="37"/>
      <c r="M7" s="37">
        <v>6696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1996619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25580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6395</v>
      </c>
      <c r="AJ7" s="10">
        <f>(Y7+Z7+AA7)/D7</f>
        <v>35.562200456263831</v>
      </c>
      <c r="AK7" s="10">
        <f>(Y7+Z7+AA7)/AI7</f>
        <v>312.21563721657543</v>
      </c>
    </row>
    <row r="8" spans="1:38" ht="29.25" customHeight="1" x14ac:dyDescent="0.3">
      <c r="A8" s="25" t="s">
        <v>2</v>
      </c>
      <c r="B8" s="25" t="s">
        <v>40</v>
      </c>
      <c r="C8" s="53">
        <f>'01.04.2018'!C8</f>
        <v>1102</v>
      </c>
      <c r="D8" s="1">
        <f t="shared" si="0"/>
        <v>91.833333333333329</v>
      </c>
      <c r="E8" s="37">
        <v>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1476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369</v>
      </c>
      <c r="AJ8" s="10">
        <f t="shared" ref="AJ8:AJ14" si="9">(Y8+Z8+AA8)/D8</f>
        <v>0</v>
      </c>
      <c r="AK8" s="10">
        <f t="shared" ref="AK8:AK39" si="10">(Y8+Z8+AA8)/AI8</f>
        <v>0</v>
      </c>
    </row>
    <row r="9" spans="1:38" ht="33.75" customHeight="1" x14ac:dyDescent="0.3">
      <c r="A9" s="25" t="s">
        <v>2</v>
      </c>
      <c r="B9" s="25" t="s">
        <v>59</v>
      </c>
      <c r="C9" s="53">
        <f>'01.04.2018'!C9</f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'01.04.2018'!C10</f>
        <v>348194</v>
      </c>
      <c r="D10" s="1">
        <f t="shared" si="0"/>
        <v>29016.166666666668</v>
      </c>
      <c r="E10" s="37">
        <v>423274</v>
      </c>
      <c r="F10" s="37"/>
      <c r="G10" s="37"/>
      <c r="H10" s="37"/>
      <c r="I10" s="37"/>
      <c r="J10" s="37"/>
      <c r="K10" s="37"/>
      <c r="L10" s="37"/>
      <c r="M10" s="37">
        <v>21403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401871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102935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25734</v>
      </c>
      <c r="AJ10" s="10">
        <f t="shared" si="9"/>
        <v>13.849899768519847</v>
      </c>
      <c r="AK10" s="10">
        <f t="shared" si="10"/>
        <v>15.616344136162276</v>
      </c>
    </row>
    <row r="11" spans="1:38" ht="24.75" customHeight="1" x14ac:dyDescent="0.3">
      <c r="A11" s="25" t="s">
        <v>3</v>
      </c>
      <c r="B11" s="25" t="s">
        <v>58</v>
      </c>
      <c r="C11" s="53">
        <f>'01.04.2018'!C11</f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'01.04.2018'!C12</f>
        <v>1518</v>
      </c>
      <c r="D12" s="1">
        <f t="shared" si="0"/>
        <v>126.5</v>
      </c>
      <c r="E12" s="37">
        <v>693</v>
      </c>
      <c r="F12" s="37"/>
      <c r="G12" s="37"/>
      <c r="H12" s="37"/>
      <c r="I12" s="37">
        <v>1000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1693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84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21</v>
      </c>
      <c r="AJ12" s="10">
        <f t="shared" si="9"/>
        <v>13.383399209486166</v>
      </c>
      <c r="AK12" s="10">
        <f t="shared" si="10"/>
        <v>80.61904761904762</v>
      </c>
    </row>
    <row r="13" spans="1:38" ht="31.5" customHeight="1" x14ac:dyDescent="0.3">
      <c r="A13" s="25" t="s">
        <v>19</v>
      </c>
      <c r="B13" s="25" t="s">
        <v>37</v>
      </c>
      <c r="C13" s="53">
        <f>'01.04.2018'!C13</f>
        <v>408710</v>
      </c>
      <c r="D13" s="1">
        <f t="shared" si="0"/>
        <v>34059.166666666664</v>
      </c>
      <c r="E13" s="37">
        <v>387336</v>
      </c>
      <c r="F13" s="37"/>
      <c r="G13" s="37"/>
      <c r="H13" s="37"/>
      <c r="I13" s="37"/>
      <c r="J13" s="37"/>
      <c r="K13" s="37"/>
      <c r="L13" s="37"/>
      <c r="M13" s="37">
        <v>37339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349997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157927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39482</v>
      </c>
      <c r="AJ13" s="10">
        <f t="shared" si="9"/>
        <v>10.276146901225809</v>
      </c>
      <c r="AK13" s="10">
        <f t="shared" si="10"/>
        <v>8.864723164986577</v>
      </c>
    </row>
    <row r="14" spans="1:38" ht="27.75" customHeight="1" x14ac:dyDescent="0.3">
      <c r="A14" s="25" t="s">
        <v>5</v>
      </c>
      <c r="B14" s="25" t="s">
        <v>24</v>
      </c>
      <c r="C14" s="53">
        <f>'01.04.2018'!C14</f>
        <v>194460</v>
      </c>
      <c r="D14" s="1">
        <f t="shared" si="0"/>
        <v>16205</v>
      </c>
      <c r="E14" s="37">
        <v>473454</v>
      </c>
      <c r="F14" s="37"/>
      <c r="G14" s="37"/>
      <c r="H14" s="37"/>
      <c r="I14" s="37"/>
      <c r="J14" s="37"/>
      <c r="K14" s="37"/>
      <c r="L14" s="37"/>
      <c r="M14" s="37">
        <v>13659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459795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58896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14724</v>
      </c>
      <c r="AJ14" s="10">
        <f t="shared" si="9"/>
        <v>28.373650107991359</v>
      </c>
      <c r="AK14" s="10">
        <f t="shared" si="10"/>
        <v>31.227587612061939</v>
      </c>
    </row>
    <row r="15" spans="1:38" ht="32.25" customHeight="1" x14ac:dyDescent="0.3">
      <c r="A15" s="25" t="s">
        <v>5</v>
      </c>
      <c r="B15" s="25" t="s">
        <v>59</v>
      </c>
      <c r="C15" s="53">
        <f>'01.04.2018'!C15</f>
        <v>870</v>
      </c>
      <c r="D15" s="1">
        <f t="shared" si="0"/>
        <v>72.5</v>
      </c>
      <c r="E15" s="37">
        <v>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'01.04.2018'!C17</f>
        <v>19970</v>
      </c>
      <c r="D17" s="1">
        <f t="shared" si="0"/>
        <v>1664.1666666666667</v>
      </c>
      <c r="E17" s="37">
        <v>12554</v>
      </c>
      <c r="F17" s="37"/>
      <c r="G17" s="37">
        <v>1421</v>
      </c>
      <c r="H17" s="37">
        <v>123</v>
      </c>
      <c r="I17" s="37"/>
      <c r="J17" s="37"/>
      <c r="K17" s="37"/>
      <c r="L17" s="37"/>
      <c r="M17" s="37">
        <v>1568</v>
      </c>
      <c r="N17" s="37"/>
      <c r="O17" s="37">
        <f>140+20+484</f>
        <v>644</v>
      </c>
      <c r="P17" s="37">
        <v>38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10986</v>
      </c>
      <c r="Z17" s="9">
        <f t="shared" si="5"/>
        <v>0</v>
      </c>
      <c r="AA17" s="9">
        <f t="shared" si="6"/>
        <v>777</v>
      </c>
      <c r="AB17" s="38" t="s">
        <v>118</v>
      </c>
      <c r="AC17" s="52" t="s">
        <v>117</v>
      </c>
      <c r="AD17" s="9">
        <f t="shared" si="7"/>
        <v>85</v>
      </c>
      <c r="AE17" s="9">
        <f>M17+'01.04.2018'!AE17</f>
        <v>7331</v>
      </c>
      <c r="AF17" s="9">
        <f>N17+'01.04.2018'!AF17</f>
        <v>0</v>
      </c>
      <c r="AG17" s="9">
        <f>O17+'01.04.2018'!AG17</f>
        <v>1079</v>
      </c>
      <c r="AH17" s="9">
        <f>P17+'01.04.2018'!AH17</f>
        <v>959</v>
      </c>
      <c r="AI17" s="1">
        <f t="shared" si="8"/>
        <v>2103</v>
      </c>
      <c r="AJ17" s="10">
        <f>(Y17+Z17+AA17)/D17</f>
        <v>7.0684026039058585</v>
      </c>
      <c r="AK17" s="10">
        <f>(Y17+Z17+AA17)/AI17</f>
        <v>5.5934379457917265</v>
      </c>
    </row>
    <row r="18" spans="1:37" ht="31.5" customHeight="1" x14ac:dyDescent="0.3">
      <c r="A18" s="25" t="s">
        <v>20</v>
      </c>
      <c r="B18" s="25" t="s">
        <v>38</v>
      </c>
      <c r="C18" s="53">
        <f>'01.04.2018'!C18</f>
        <v>244895</v>
      </c>
      <c r="D18" s="1">
        <f t="shared" si="0"/>
        <v>20407.916666666668</v>
      </c>
      <c r="E18" s="37">
        <v>41941</v>
      </c>
      <c r="F18" s="37"/>
      <c r="G18" s="37">
        <v>54000</v>
      </c>
      <c r="H18" s="37">
        <v>78295</v>
      </c>
      <c r="I18" s="37">
        <f>6150+31850</f>
        <v>38000</v>
      </c>
      <c r="J18" s="37"/>
      <c r="K18" s="37"/>
      <c r="L18" s="37"/>
      <c r="M18" s="37">
        <v>13643</v>
      </c>
      <c r="N18" s="37"/>
      <c r="O18" s="37">
        <v>0</v>
      </c>
      <c r="P18" s="37">
        <v>4647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66298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73648</v>
      </c>
      <c r="AE18" s="9">
        <f>M18+'01.04.2018'!AE18</f>
        <v>54486</v>
      </c>
      <c r="AF18" s="9">
        <f>N18+'01.04.2018'!AF18</f>
        <v>0</v>
      </c>
      <c r="AG18" s="9">
        <f>O18+'01.04.2018'!AG18</f>
        <v>0</v>
      </c>
      <c r="AH18" s="9">
        <f>P18+'01.04.2018'!AH18</f>
        <v>22817</v>
      </c>
      <c r="AI18" s="1">
        <f t="shared" si="8"/>
        <v>13622</v>
      </c>
      <c r="AJ18" s="10">
        <f t="shared" ref="AJ18:AJ34" si="11">(Y18+Z18+AA18)/D18</f>
        <v>5.8946732273014959</v>
      </c>
      <c r="AK18" s="10">
        <f t="shared" si="10"/>
        <v>8.8311554837762447</v>
      </c>
    </row>
    <row r="19" spans="1:37" ht="26.25" customHeight="1" x14ac:dyDescent="0.3">
      <c r="A19" s="25" t="s">
        <v>8</v>
      </c>
      <c r="B19" s="25" t="s">
        <v>38</v>
      </c>
      <c r="C19" s="53">
        <f>'01.04.2018'!C19</f>
        <v>18574</v>
      </c>
      <c r="D19" s="1">
        <f t="shared" si="0"/>
        <v>1547.8333333333333</v>
      </c>
      <c r="E19" s="37">
        <v>115477</v>
      </c>
      <c r="F19" s="37"/>
      <c r="G19" s="37">
        <v>6609</v>
      </c>
      <c r="H19" s="37">
        <v>9629</v>
      </c>
      <c r="I19" s="37"/>
      <c r="J19" s="37"/>
      <c r="K19" s="37"/>
      <c r="L19" s="37"/>
      <c r="M19" s="37">
        <v>177</v>
      </c>
      <c r="N19" s="37"/>
      <c r="O19" s="37">
        <f>1498+45</f>
        <v>1543</v>
      </c>
      <c r="P19" s="37">
        <v>747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115300</v>
      </c>
      <c r="Z19" s="9">
        <f t="shared" si="5"/>
        <v>0</v>
      </c>
      <c r="AA19" s="9">
        <f t="shared" si="6"/>
        <v>5066</v>
      </c>
      <c r="AB19" s="38" t="s">
        <v>119</v>
      </c>
      <c r="AC19" s="52" t="s">
        <v>103</v>
      </c>
      <c r="AD19" s="9">
        <f t="shared" si="7"/>
        <v>8882</v>
      </c>
      <c r="AE19" s="9">
        <f>M19+'01.04.2018'!AE19</f>
        <v>2745</v>
      </c>
      <c r="AF19" s="9">
        <f>N19+'01.04.2018'!AF19</f>
        <v>0</v>
      </c>
      <c r="AG19" s="9">
        <f>O19+'01.04.2018'!AG19</f>
        <v>2826</v>
      </c>
      <c r="AH19" s="9">
        <f>P19+'01.04.2018'!AH19</f>
        <v>5561</v>
      </c>
      <c r="AI19" s="1">
        <f t="shared" si="8"/>
        <v>1393</v>
      </c>
      <c r="AJ19" s="10">
        <f t="shared" si="11"/>
        <v>77.764186497254229</v>
      </c>
      <c r="AK19" s="10">
        <f t="shared" si="10"/>
        <v>86.407753050969134</v>
      </c>
    </row>
    <row r="20" spans="1:37" ht="27.75" customHeight="1" x14ac:dyDescent="0.3">
      <c r="A20" s="25" t="s">
        <v>8</v>
      </c>
      <c r="B20" s="25" t="s">
        <v>37</v>
      </c>
      <c r="C20" s="53">
        <f>'01.04.2018'!C20</f>
        <v>105251</v>
      </c>
      <c r="D20" s="1">
        <f t="shared" si="0"/>
        <v>8770.9166666666661</v>
      </c>
      <c r="E20" s="37">
        <v>83989</v>
      </c>
      <c r="F20" s="37"/>
      <c r="G20" s="37">
        <v>10610</v>
      </c>
      <c r="H20" s="37">
        <v>7807</v>
      </c>
      <c r="I20" s="37"/>
      <c r="J20" s="37"/>
      <c r="K20" s="37"/>
      <c r="L20" s="37"/>
      <c r="M20" s="37">
        <v>1076</v>
      </c>
      <c r="N20" s="37"/>
      <c r="O20" s="37">
        <f>10504+106</f>
        <v>10610</v>
      </c>
      <c r="P20" s="37">
        <v>1050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82913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6757</v>
      </c>
      <c r="AE20" s="9">
        <f>M20+'01.04.2018'!AE20</f>
        <v>15597</v>
      </c>
      <c r="AF20" s="9">
        <f>N20+'01.04.2018'!AF20</f>
        <v>0</v>
      </c>
      <c r="AG20" s="9">
        <f>O20+'01.04.2018'!AG20</f>
        <v>23942</v>
      </c>
      <c r="AH20" s="9">
        <f>P20+'01.04.2018'!AH20</f>
        <v>7823</v>
      </c>
      <c r="AI20" s="1">
        <f t="shared" si="8"/>
        <v>9885</v>
      </c>
      <c r="AJ20" s="10">
        <f t="shared" si="11"/>
        <v>9.4531738415787032</v>
      </c>
      <c r="AK20" s="10">
        <f t="shared" si="10"/>
        <v>8.38775923115832</v>
      </c>
    </row>
    <row r="21" spans="1:37" ht="32.25" customHeight="1" x14ac:dyDescent="0.3">
      <c r="A21" s="25" t="s">
        <v>8</v>
      </c>
      <c r="B21" s="25" t="s">
        <v>22</v>
      </c>
      <c r="C21" s="53">
        <f>'01.04.2018'!C21</f>
        <v>360</v>
      </c>
      <c r="D21" s="1">
        <f t="shared" si="0"/>
        <v>30</v>
      </c>
      <c r="E21" s="37">
        <v>339</v>
      </c>
      <c r="F21" s="37"/>
      <c r="G21" s="37"/>
      <c r="H21" s="37"/>
      <c r="I21" s="37"/>
      <c r="J21" s="37"/>
      <c r="K21" s="37"/>
      <c r="L21" s="37"/>
      <c r="M21" s="37">
        <v>62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277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206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52</v>
      </c>
      <c r="AJ21" s="10">
        <f t="shared" si="11"/>
        <v>9.2333333333333325</v>
      </c>
      <c r="AK21" s="10">
        <f t="shared" si="10"/>
        <v>5.3269230769230766</v>
      </c>
    </row>
    <row r="22" spans="1:37" ht="27.75" customHeight="1" x14ac:dyDescent="0.3">
      <c r="A22" s="25" t="s">
        <v>9</v>
      </c>
      <c r="B22" s="25" t="s">
        <v>24</v>
      </c>
      <c r="C22" s="53">
        <f>'01.04.2018'!C22</f>
        <v>33217</v>
      </c>
      <c r="D22" s="1">
        <f>C22/12</f>
        <v>2768.0833333333335</v>
      </c>
      <c r="E22" s="37">
        <v>15153</v>
      </c>
      <c r="F22" s="37"/>
      <c r="G22" s="37">
        <v>8647</v>
      </c>
      <c r="H22" s="37">
        <v>7640</v>
      </c>
      <c r="I22" s="37"/>
      <c r="J22" s="37"/>
      <c r="K22" s="37"/>
      <c r="L22" s="37"/>
      <c r="M22" s="37">
        <v>221</v>
      </c>
      <c r="N22" s="37"/>
      <c r="O22" s="37">
        <f>13+1292.5</f>
        <v>1305.5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14932</v>
      </c>
      <c r="Z22" s="9">
        <f t="shared" si="5"/>
        <v>0</v>
      </c>
      <c r="AA22" s="9">
        <f t="shared" si="6"/>
        <v>7341.5</v>
      </c>
      <c r="AB22" s="37">
        <v>33</v>
      </c>
      <c r="AC22" s="39">
        <v>43312</v>
      </c>
      <c r="AD22" s="9">
        <f t="shared" si="7"/>
        <v>7437</v>
      </c>
      <c r="AE22" s="9">
        <f>M22+'01.04.2018'!AE22</f>
        <v>1243</v>
      </c>
      <c r="AF22" s="9">
        <f>N22+'01.04.2018'!AF22</f>
        <v>0</v>
      </c>
      <c r="AG22" s="9">
        <f>O22+'01.04.2018'!AG22</f>
        <v>4816.5</v>
      </c>
      <c r="AH22" s="9">
        <f>P22+'01.04.2018'!AH22</f>
        <v>1346</v>
      </c>
      <c r="AI22" s="1">
        <f t="shared" si="8"/>
        <v>1515</v>
      </c>
      <c r="AJ22" s="10">
        <f t="shared" si="11"/>
        <v>8.0465424330914885</v>
      </c>
      <c r="AK22" s="10">
        <f t="shared" si="10"/>
        <v>14.701980198019802</v>
      </c>
    </row>
    <row r="23" spans="1:37" ht="29.25" customHeight="1" x14ac:dyDescent="0.3">
      <c r="A23" s="25" t="s">
        <v>23</v>
      </c>
      <c r="B23" s="25" t="s">
        <v>25</v>
      </c>
      <c r="C23" s="53">
        <f>'01.04.2018'!C23</f>
        <v>120</v>
      </c>
      <c r="D23" s="1">
        <f t="shared" si="0"/>
        <v>10</v>
      </c>
      <c r="E23" s="37">
        <v>172</v>
      </c>
      <c r="F23" s="37"/>
      <c r="G23" s="37"/>
      <c r="H23" s="37"/>
      <c r="I23" s="37"/>
      <c r="J23" s="37"/>
      <c r="K23" s="37"/>
      <c r="L23" s="37"/>
      <c r="M23" s="37">
        <v>32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140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163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41</v>
      </c>
      <c r="AJ23" s="10">
        <f t="shared" si="11"/>
        <v>14</v>
      </c>
      <c r="AK23" s="10">
        <f t="shared" si="10"/>
        <v>3.4146341463414633</v>
      </c>
    </row>
    <row r="24" spans="1:37" ht="36.75" customHeight="1" x14ac:dyDescent="0.3">
      <c r="A24" s="25" t="s">
        <v>60</v>
      </c>
      <c r="B24" s="25" t="s">
        <v>61</v>
      </c>
      <c r="C24" s="53">
        <f>'01.04.2018'!C24</f>
        <v>90</v>
      </c>
      <c r="D24" s="1">
        <f t="shared" si="0"/>
        <v>7.5</v>
      </c>
      <c r="E24" s="37">
        <v>244</v>
      </c>
      <c r="F24" s="37"/>
      <c r="G24" s="37"/>
      <c r="H24" s="37"/>
      <c r="I24" s="37"/>
      <c r="J24" s="37"/>
      <c r="K24" s="37"/>
      <c r="L24" s="37"/>
      <c r="M24" s="37">
        <v>29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215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76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19</v>
      </c>
      <c r="AJ24" s="10">
        <f t="shared" si="11"/>
        <v>28.666666666666668</v>
      </c>
      <c r="AK24" s="10">
        <f t="shared" si="10"/>
        <v>11.315789473684211</v>
      </c>
    </row>
    <row r="25" spans="1:37" ht="34.5" customHeight="1" x14ac:dyDescent="0.3">
      <c r="A25" s="25" t="s">
        <v>60</v>
      </c>
      <c r="B25" s="25" t="s">
        <v>44</v>
      </c>
      <c r="C25" s="53">
        <f>'01.04.2018'!C25</f>
        <v>311189</v>
      </c>
      <c r="D25" s="1">
        <f t="shared" si="0"/>
        <v>25932.416666666668</v>
      </c>
      <c r="E25" s="43">
        <v>291384.5</v>
      </c>
      <c r="F25" s="37"/>
      <c r="G25" s="43">
        <v>2208</v>
      </c>
      <c r="H25" s="37">
        <v>90120</v>
      </c>
      <c r="I25" s="43"/>
      <c r="J25" s="37"/>
      <c r="K25" s="37"/>
      <c r="L25" s="37"/>
      <c r="M25" s="43">
        <f>20414.2+160+200+801.6+302.5</f>
        <v>21878.3</v>
      </c>
      <c r="N25" s="37"/>
      <c r="O25" s="37">
        <v>712</v>
      </c>
      <c r="P25" s="37">
        <v>10272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269506.2</v>
      </c>
      <c r="Z25" s="9">
        <f t="shared" si="5"/>
        <v>0</v>
      </c>
      <c r="AA25" s="44">
        <f t="shared" si="6"/>
        <v>1496</v>
      </c>
      <c r="AB25" s="37">
        <v>1496</v>
      </c>
      <c r="AC25" s="39">
        <v>43374</v>
      </c>
      <c r="AD25" s="9">
        <f t="shared" si="7"/>
        <v>79848</v>
      </c>
      <c r="AE25" s="44">
        <f>M25+'01.04.2018'!AE25</f>
        <v>47868.68</v>
      </c>
      <c r="AF25" s="9">
        <f>N25+'01.04.2018'!AF25</f>
        <v>0</v>
      </c>
      <c r="AG25" s="44">
        <f>O25+'01.04.2018'!AG25</f>
        <v>39288</v>
      </c>
      <c r="AH25" s="9">
        <f>P25+'01.04.2018'!AH25</f>
        <v>44184</v>
      </c>
      <c r="AI25" s="1">
        <f t="shared" si="8"/>
        <v>21789</v>
      </c>
      <c r="AJ25" s="10">
        <f t="shared" si="11"/>
        <v>10.450325686319246</v>
      </c>
      <c r="AK25" s="10">
        <f t="shared" si="10"/>
        <v>12.437569415760246</v>
      </c>
    </row>
    <row r="26" spans="1:37" ht="31.5" customHeight="1" x14ac:dyDescent="0.3">
      <c r="A26" s="25" t="s">
        <v>11</v>
      </c>
      <c r="B26" s="25" t="s">
        <v>39</v>
      </c>
      <c r="C26" s="53">
        <f>'01.04.2018'!C26</f>
        <v>31429</v>
      </c>
      <c r="D26" s="1">
        <f t="shared" si="0"/>
        <v>2619.0833333333335</v>
      </c>
      <c r="E26" s="37">
        <v>11577</v>
      </c>
      <c r="F26" s="37"/>
      <c r="G26" s="37">
        <v>4755</v>
      </c>
      <c r="H26" s="37">
        <v>12</v>
      </c>
      <c r="I26" s="37">
        <v>5249</v>
      </c>
      <c r="J26" s="37"/>
      <c r="K26" s="37"/>
      <c r="L26" s="37"/>
      <c r="M26" s="37">
        <v>752</v>
      </c>
      <c r="N26" s="37"/>
      <c r="O26" s="37">
        <v>686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16074</v>
      </c>
      <c r="Z26" s="9">
        <f t="shared" si="5"/>
        <v>0</v>
      </c>
      <c r="AA26" s="9">
        <f t="shared" si="6"/>
        <v>4069</v>
      </c>
      <c r="AB26" s="37"/>
      <c r="AC26" s="39"/>
      <c r="AD26" s="9">
        <f t="shared" si="7"/>
        <v>12</v>
      </c>
      <c r="AE26" s="9">
        <f>M26+'01.04.2018'!AE26</f>
        <v>3203</v>
      </c>
      <c r="AF26" s="9">
        <f>N26+'01.04.2018'!AF26</f>
        <v>0</v>
      </c>
      <c r="AG26" s="9">
        <f>O26+'01.04.2018'!AG26</f>
        <v>2760</v>
      </c>
      <c r="AH26" s="9">
        <f>P26+'01.04.2018'!AH26</f>
        <v>109</v>
      </c>
      <c r="AI26" s="1">
        <f t="shared" si="8"/>
        <v>1491</v>
      </c>
      <c r="AJ26" s="10">
        <f t="shared" si="11"/>
        <v>7.6908587610168944</v>
      </c>
      <c r="AK26" s="10">
        <f t="shared" si="10"/>
        <v>13.50972501676727</v>
      </c>
    </row>
    <row r="27" spans="1:37" ht="32.25" customHeight="1" x14ac:dyDescent="0.3">
      <c r="A27" s="25" t="s">
        <v>12</v>
      </c>
      <c r="B27" s="25" t="s">
        <v>28</v>
      </c>
      <c r="C27" s="53">
        <f>'01.04.2018'!C27</f>
        <v>39468</v>
      </c>
      <c r="D27" s="1">
        <f t="shared" si="0"/>
        <v>3289</v>
      </c>
      <c r="E27" s="37">
        <v>16531</v>
      </c>
      <c r="F27" s="37"/>
      <c r="G27" s="37"/>
      <c r="H27" s="37"/>
      <c r="I27" s="37"/>
      <c r="J27" s="37"/>
      <c r="K27" s="37"/>
      <c r="L27" s="37"/>
      <c r="M27" s="37">
        <v>2144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14387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7700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1925</v>
      </c>
      <c r="AJ27" s="10">
        <f t="shared" si="11"/>
        <v>4.3742778960170261</v>
      </c>
      <c r="AK27" s="10">
        <f t="shared" si="10"/>
        <v>7.4737662337662334</v>
      </c>
    </row>
    <row r="28" spans="1:37" ht="31.5" customHeight="1" x14ac:dyDescent="0.3">
      <c r="A28" s="25" t="s">
        <v>29</v>
      </c>
      <c r="B28" s="25" t="s">
        <v>30</v>
      </c>
      <c r="C28" s="53">
        <f>'01.04.2018'!C28</f>
        <v>180</v>
      </c>
      <c r="D28" s="1">
        <f t="shared" si="0"/>
        <v>15</v>
      </c>
      <c r="E28" s="37">
        <v>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113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28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'01.04.2018'!C29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0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54400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11"/>
        <v>15.452350518392274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3">
        <f>'01.04.2018'!C30</f>
        <v>24179</v>
      </c>
      <c r="D30" s="1">
        <f t="shared" si="0"/>
        <v>2014.9166666666667</v>
      </c>
      <c r="E30" s="37">
        <v>30600</v>
      </c>
      <c r="F30" s="37"/>
      <c r="G30" s="37"/>
      <c r="H30" s="37"/>
      <c r="I30" s="37">
        <v>9400</v>
      </c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159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40</v>
      </c>
      <c r="AJ30" s="10">
        <f t="shared" si="11"/>
        <v>19.851937631829273</v>
      </c>
      <c r="AK30" s="10">
        <f t="shared" si="10"/>
        <v>1000</v>
      </c>
    </row>
    <row r="31" spans="1:37" ht="31.5" customHeight="1" x14ac:dyDescent="0.3">
      <c r="A31" s="25" t="s">
        <v>14</v>
      </c>
      <c r="B31" s="25" t="s">
        <v>38</v>
      </c>
      <c r="C31" s="53">
        <f>'01.04.2018'!C31</f>
        <v>217607</v>
      </c>
      <c r="D31" s="1">
        <f t="shared" si="0"/>
        <v>18133.916666666668</v>
      </c>
      <c r="E31" s="37">
        <v>134365</v>
      </c>
      <c r="F31" s="37"/>
      <c r="G31" s="37"/>
      <c r="H31" s="37">
        <v>25076</v>
      </c>
      <c r="I31" s="37"/>
      <c r="J31" s="37"/>
      <c r="K31" s="37"/>
      <c r="L31" s="37"/>
      <c r="M31" s="37">
        <v>15238</v>
      </c>
      <c r="N31" s="37"/>
      <c r="O31" s="37"/>
      <c r="P31" s="37">
        <v>5784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119127</v>
      </c>
      <c r="Z31" s="9">
        <f t="shared" si="5"/>
        <v>0</v>
      </c>
      <c r="AA31" s="9">
        <f t="shared" si="6"/>
        <v>0</v>
      </c>
      <c r="AB31" s="38" t="s">
        <v>115</v>
      </c>
      <c r="AC31" s="52" t="s">
        <v>116</v>
      </c>
      <c r="AD31" s="9">
        <f t="shared" si="7"/>
        <v>19292</v>
      </c>
      <c r="AE31" s="9">
        <f>M31+'01.04.2018'!AE31</f>
        <v>40295</v>
      </c>
      <c r="AF31" s="9">
        <f>N31+'01.04.2018'!AF31</f>
        <v>0</v>
      </c>
      <c r="AG31" s="9">
        <f>O31+'01.04.2018'!AG31</f>
        <v>24182</v>
      </c>
      <c r="AH31" s="9">
        <f>P31+'01.04.2018'!AH31</f>
        <v>25823</v>
      </c>
      <c r="AI31" s="1">
        <f t="shared" si="8"/>
        <v>16119</v>
      </c>
      <c r="AJ31" s="10">
        <f t="shared" si="11"/>
        <v>6.5692923481321825</v>
      </c>
      <c r="AK31" s="10">
        <f t="shared" si="10"/>
        <v>7.3904708728829336</v>
      </c>
    </row>
    <row r="32" spans="1:37" ht="39.75" customHeight="1" x14ac:dyDescent="0.3">
      <c r="A32" s="25" t="s">
        <v>62</v>
      </c>
      <c r="B32" s="25" t="s">
        <v>68</v>
      </c>
      <c r="C32" s="53">
        <f>'01.04.2018'!C32</f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'01.04.2018'!C33</f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'01.04.2018'!C34</f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'01.04.2018'!C35</f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'01.04.2018'!C37</f>
        <v>91490</v>
      </c>
      <c r="D37" s="1">
        <f t="shared" si="0"/>
        <v>7624.166666666667</v>
      </c>
      <c r="E37" s="37">
        <v>152255</v>
      </c>
      <c r="F37" s="37"/>
      <c r="G37" s="37"/>
      <c r="H37" s="37"/>
      <c r="I37" s="37"/>
      <c r="J37" s="40"/>
      <c r="K37" s="40"/>
      <c r="L37" s="40"/>
      <c r="M37" s="37">
        <v>4421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147834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13406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3352</v>
      </c>
      <c r="AJ37" s="10">
        <f>(Y37+Z37+AA37)/D37</f>
        <v>19.390184719641489</v>
      </c>
      <c r="AK37" s="10">
        <f>(Y37+Z37+AA37)/AI37</f>
        <v>44.103221957040574</v>
      </c>
    </row>
    <row r="38" spans="1:38" ht="35.25" customHeight="1" x14ac:dyDescent="0.3">
      <c r="A38" s="25" t="s">
        <v>33</v>
      </c>
      <c r="B38" s="25" t="s">
        <v>43</v>
      </c>
      <c r="C38" s="53">
        <f>'01.04.2018'!C38</f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ref="AJ38:AJ39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'01.04.2018'!C39</f>
        <v>157920</v>
      </c>
      <c r="D39" s="1">
        <f t="shared" si="0"/>
        <v>13160</v>
      </c>
      <c r="E39" s="37">
        <v>303357</v>
      </c>
      <c r="F39" s="37"/>
      <c r="G39" s="37"/>
      <c r="H39" s="37"/>
      <c r="I39" s="37"/>
      <c r="J39" s="40"/>
      <c r="K39" s="40"/>
      <c r="L39" s="40"/>
      <c r="M39" s="37">
        <v>7586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295771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28189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7047</v>
      </c>
      <c r="AJ39" s="10">
        <f t="shared" si="12"/>
        <v>22.475000000000001</v>
      </c>
      <c r="AK39" s="10">
        <f t="shared" si="10"/>
        <v>41.971193415637863</v>
      </c>
    </row>
    <row r="40" spans="1:38" ht="33.75" customHeight="1" x14ac:dyDescent="0.3">
      <c r="A40" s="28" t="s">
        <v>16</v>
      </c>
      <c r="B40" s="28" t="s">
        <v>32</v>
      </c>
      <c r="C40" s="53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77" t="s">
        <v>112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a/mNa3M73fQX8KB7UzAONFndmsUnMtMOZr9ex9TlxpXE8GrqL0bqs2vfZiJSZkJUYvcmH2qw0zwmYjlSvj97+Q==" saltValue="3LJL3HEX7NfkHvdWkRauRg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" right="0" top="0.78740157480314965" bottom="0.39370078740157483" header="0.15748031496062992" footer="0.15748031496062992"/>
  <pageSetup paperSize="9" scale="33" fitToHeight="0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4" operator="equal" id="{827517FF-798D-41DD-9803-4E35B47F3EF7}">
            <xm:f>'01.04.2018'!Y6</xm:f>
            <x14:dxf/>
          </x14:cfRule>
          <xm:sqref>E6:E15 E37:E40 E17:E35</xm:sqref>
        </x14:conditionalFormatting>
        <x14:conditionalFormatting xmlns:xm="http://schemas.microsoft.com/office/excel/2006/main">
          <x14:cfRule type="cellIs" priority="11" operator="notEqual" id="{0C66F7B5-0FA0-499D-B850-0906A293E8BB}">
            <xm:f>'01.04.2018'!Z6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243AA418-70B9-49C5-B0CB-72E6538A1A2B}">
            <xm:f>'01.04.2018'!Z6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9" operator="notEqual" id="{FC9FE463-06F8-4EC7-813A-EA2B32F64C7C}">
            <xm:f>'01.04.2018'!AA6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18C8C6EF-2FA5-4EE6-85F8-5D2075860689}">
            <xm:f>'01.04.2018'!AA6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7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zoomScale="60" zoomScaleNormal="60" workbookViewId="0">
      <pane xSplit="2" ySplit="5" topLeftCell="C36" activePane="bottomRight" state="frozen"/>
      <selection activeCell="AH13" sqref="AH13"/>
      <selection pane="topRight" activeCell="AH13" sqref="AH13"/>
      <selection pane="bottomLeft" activeCell="AH13" sqref="AH13"/>
      <selection pane="bottomRight" activeCell="M25" sqref="M25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120</v>
      </c>
      <c r="B1" s="58"/>
      <c r="C1" s="58"/>
      <c r="D1" s="58"/>
      <c r="E1" s="58"/>
      <c r="F1" s="58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'01.05.2018'!C6</f>
        <v>130498</v>
      </c>
      <c r="D6" s="1">
        <f t="shared" ref="D6:D40" si="0">C6/12</f>
        <v>10874.833333333334</v>
      </c>
      <c r="E6" s="37">
        <v>254066</v>
      </c>
      <c r="F6" s="37"/>
      <c r="G6" s="37"/>
      <c r="H6" s="37"/>
      <c r="I6" s="37"/>
      <c r="J6" s="42"/>
      <c r="K6" s="37"/>
      <c r="L6" s="37"/>
      <c r="M6" s="37">
        <v>15370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238696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63508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12702</v>
      </c>
      <c r="AJ6" s="10">
        <f>(Y6+Z6+AA6)/D6</f>
        <v>21.949393860442303</v>
      </c>
      <c r="AK6" s="10">
        <f>(Y6+Z6+AA6)/AI6</f>
        <v>18.792001259644149</v>
      </c>
    </row>
    <row r="7" spans="1:38" ht="29.25" customHeight="1" x14ac:dyDescent="0.3">
      <c r="A7" s="25" t="s">
        <v>2</v>
      </c>
      <c r="B7" s="25" t="s">
        <v>35</v>
      </c>
      <c r="C7" s="53">
        <f>'01.05.2018'!C7</f>
        <v>673733</v>
      </c>
      <c r="D7" s="1">
        <f t="shared" si="0"/>
        <v>56144.416666666664</v>
      </c>
      <c r="E7" s="37">
        <v>1996619</v>
      </c>
      <c r="F7" s="37"/>
      <c r="G7" s="37"/>
      <c r="H7" s="37"/>
      <c r="I7" s="37"/>
      <c r="J7" s="37"/>
      <c r="K7" s="37"/>
      <c r="L7" s="37"/>
      <c r="M7" s="37">
        <v>8227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1988392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33807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6761</v>
      </c>
      <c r="AJ7" s="10">
        <f t="shared" ref="AJ7:AJ14" si="9">(Y7+Z7+AA7)/D7</f>
        <v>35.415667630945791</v>
      </c>
      <c r="AK7" s="10">
        <f t="shared" ref="AK7:AK39" si="10">(Y7+Z7+AA7)/AI7</f>
        <v>294.09732288123058</v>
      </c>
    </row>
    <row r="8" spans="1:38" ht="29.25" customHeight="1" x14ac:dyDescent="0.3">
      <c r="A8" s="25" t="s">
        <v>2</v>
      </c>
      <c r="B8" s="25" t="s">
        <v>40</v>
      </c>
      <c r="C8" s="53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1476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295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3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>(Y9+Z9+AA9)/D9</f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'01.05.2018'!C10</f>
        <v>348194</v>
      </c>
      <c r="D10" s="1">
        <f t="shared" si="0"/>
        <v>29016.166666666668</v>
      </c>
      <c r="E10" s="37">
        <v>401871</v>
      </c>
      <c r="F10" s="37"/>
      <c r="G10" s="37"/>
      <c r="H10" s="37"/>
      <c r="I10" s="37"/>
      <c r="J10" s="37"/>
      <c r="K10" s="37"/>
      <c r="L10" s="37"/>
      <c r="M10" s="37">
        <v>23597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378274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126532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25306</v>
      </c>
      <c r="AJ10" s="10">
        <f t="shared" si="9"/>
        <v>13.036663469215437</v>
      </c>
      <c r="AK10" s="10">
        <f t="shared" si="10"/>
        <v>14.94799652256382</v>
      </c>
    </row>
    <row r="11" spans="1:38" ht="24.75" customHeight="1" x14ac:dyDescent="0.3">
      <c r="A11" s="25" t="s">
        <v>3</v>
      </c>
      <c r="B11" s="25" t="s">
        <v>58</v>
      </c>
      <c r="C11" s="53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'01.05.2018'!C12</f>
        <v>1518</v>
      </c>
      <c r="D12" s="1">
        <f t="shared" si="0"/>
        <v>126.5</v>
      </c>
      <c r="E12" s="37">
        <v>1693</v>
      </c>
      <c r="F12" s="37"/>
      <c r="G12" s="37"/>
      <c r="H12" s="37"/>
      <c r="I12" s="37"/>
      <c r="J12" s="37"/>
      <c r="K12" s="37"/>
      <c r="L12" s="37"/>
      <c r="M12" s="37">
        <v>6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1687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90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18</v>
      </c>
      <c r="AJ12" s="10">
        <f t="shared" si="9"/>
        <v>13.335968379446641</v>
      </c>
      <c r="AK12" s="10">
        <f t="shared" si="10"/>
        <v>93.722222222222229</v>
      </c>
    </row>
    <row r="13" spans="1:38" ht="31.5" customHeight="1" x14ac:dyDescent="0.3">
      <c r="A13" s="25" t="s">
        <v>19</v>
      </c>
      <c r="B13" s="25" t="s">
        <v>37</v>
      </c>
      <c r="C13" s="53">
        <f>'01.05.2018'!C13</f>
        <v>408710</v>
      </c>
      <c r="D13" s="1">
        <f t="shared" si="0"/>
        <v>34059.166666666664</v>
      </c>
      <c r="E13" s="37">
        <v>349997</v>
      </c>
      <c r="F13" s="37"/>
      <c r="G13" s="37"/>
      <c r="H13" s="37"/>
      <c r="I13" s="37"/>
      <c r="J13" s="37"/>
      <c r="K13" s="37"/>
      <c r="L13" s="37"/>
      <c r="M13" s="37">
        <v>40588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309409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198515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39703</v>
      </c>
      <c r="AJ13" s="10">
        <f t="shared" si="9"/>
        <v>9.0844559712265429</v>
      </c>
      <c r="AK13" s="10">
        <f t="shared" si="10"/>
        <v>7.7930886834748003</v>
      </c>
    </row>
    <row r="14" spans="1:38" ht="27.75" customHeight="1" x14ac:dyDescent="0.3">
      <c r="A14" s="25" t="s">
        <v>5</v>
      </c>
      <c r="B14" s="25" t="s">
        <v>24</v>
      </c>
      <c r="C14" s="53">
        <f>'01.05.2018'!C14</f>
        <v>194460</v>
      </c>
      <c r="D14" s="1">
        <f t="shared" si="0"/>
        <v>16205</v>
      </c>
      <c r="E14" s="37">
        <v>459795</v>
      </c>
      <c r="F14" s="37"/>
      <c r="G14" s="37"/>
      <c r="H14" s="37"/>
      <c r="I14" s="37"/>
      <c r="J14" s="37"/>
      <c r="K14" s="37"/>
      <c r="L14" s="37"/>
      <c r="M14" s="37">
        <v>18077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441718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76973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15395</v>
      </c>
      <c r="AJ14" s="10">
        <f t="shared" si="9"/>
        <v>27.258130206726317</v>
      </c>
      <c r="AK14" s="10">
        <f t="shared" si="10"/>
        <v>28.692302695680414</v>
      </c>
    </row>
    <row r="15" spans="1:38" ht="32.25" customHeight="1" x14ac:dyDescent="0.3">
      <c r="A15" s="25" t="s">
        <v>5</v>
      </c>
      <c r="B15" s="25" t="s">
        <v>59</v>
      </c>
      <c r="C15" s="53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'01.05.2018'!C17</f>
        <v>19970</v>
      </c>
      <c r="D17" s="1">
        <f t="shared" si="0"/>
        <v>1664.1666666666667</v>
      </c>
      <c r="E17" s="37">
        <v>10986</v>
      </c>
      <c r="F17" s="37"/>
      <c r="G17" s="37">
        <v>777</v>
      </c>
      <c r="H17" s="37">
        <v>85</v>
      </c>
      <c r="I17" s="37">
        <v>12610</v>
      </c>
      <c r="J17" s="37"/>
      <c r="K17" s="37"/>
      <c r="L17" s="37"/>
      <c r="M17" s="37">
        <v>2094</v>
      </c>
      <c r="N17" s="37"/>
      <c r="O17" s="37">
        <v>440</v>
      </c>
      <c r="P17" s="37">
        <v>85</v>
      </c>
      <c r="Q17" s="37"/>
      <c r="R17" s="42"/>
      <c r="S17" s="37"/>
      <c r="T17" s="37"/>
      <c r="U17" s="37"/>
      <c r="V17" s="37"/>
      <c r="W17" s="37"/>
      <c r="X17" s="37"/>
      <c r="Y17" s="9">
        <f t="shared" si="4"/>
        <v>21502</v>
      </c>
      <c r="Z17" s="9">
        <f t="shared" si="5"/>
        <v>0</v>
      </c>
      <c r="AA17" s="9">
        <f t="shared" si="6"/>
        <v>337</v>
      </c>
      <c r="AB17" s="37"/>
      <c r="AC17" s="39"/>
      <c r="AD17" s="9">
        <f t="shared" si="7"/>
        <v>0</v>
      </c>
      <c r="AE17" s="9">
        <f>M17+'01.05.2018'!AE17</f>
        <v>9425</v>
      </c>
      <c r="AF17" s="9">
        <f>N17+'01.05.2018'!AF17</f>
        <v>0</v>
      </c>
      <c r="AG17" s="9">
        <f>O17+'01.05.2018'!AG17</f>
        <v>1519</v>
      </c>
      <c r="AH17" s="9">
        <f>P17+'01.05.2018'!AH17</f>
        <v>1044</v>
      </c>
      <c r="AI17" s="1">
        <f t="shared" si="8"/>
        <v>2189</v>
      </c>
      <c r="AJ17" s="10">
        <f>(Y17+Z17+AA17)/D17</f>
        <v>13.123084626940409</v>
      </c>
      <c r="AK17" s="10">
        <f t="shared" si="10"/>
        <v>9.9767016902695289</v>
      </c>
    </row>
    <row r="18" spans="1:37" ht="31.5" customHeight="1" x14ac:dyDescent="0.3">
      <c r="A18" s="25" t="s">
        <v>20</v>
      </c>
      <c r="B18" s="25" t="s">
        <v>38</v>
      </c>
      <c r="C18" s="53">
        <f>'01.05.2018'!C18</f>
        <v>244895</v>
      </c>
      <c r="D18" s="1">
        <f t="shared" si="0"/>
        <v>20407.916666666668</v>
      </c>
      <c r="E18" s="37">
        <v>66298</v>
      </c>
      <c r="F18" s="37"/>
      <c r="G18" s="37">
        <v>54000</v>
      </c>
      <c r="H18" s="37">
        <v>73648</v>
      </c>
      <c r="I18" s="37"/>
      <c r="J18" s="37"/>
      <c r="K18" s="37"/>
      <c r="L18" s="37"/>
      <c r="M18" s="37">
        <v>18155</v>
      </c>
      <c r="N18" s="37"/>
      <c r="O18" s="37">
        <v>0</v>
      </c>
      <c r="P18" s="37">
        <v>5850</v>
      </c>
      <c r="Q18" s="37"/>
      <c r="R18" s="37"/>
      <c r="S18" s="37"/>
      <c r="T18" s="37"/>
      <c r="U18" s="37"/>
      <c r="V18" s="37"/>
      <c r="W18" s="37"/>
      <c r="X18" s="37"/>
      <c r="Y18" s="9">
        <f t="shared" si="4"/>
        <v>48143</v>
      </c>
      <c r="Z18" s="9">
        <f t="shared" si="5"/>
        <v>0</v>
      </c>
      <c r="AA18" s="9">
        <f t="shared" si="6"/>
        <v>54000</v>
      </c>
      <c r="AB18" s="37"/>
      <c r="AC18" s="39"/>
      <c r="AD18" s="9">
        <f t="shared" si="7"/>
        <v>67798</v>
      </c>
      <c r="AE18" s="9">
        <f>M18+'01.05.2018'!AE18</f>
        <v>72641</v>
      </c>
      <c r="AF18" s="9">
        <f>N18+'01.05.2018'!AF18</f>
        <v>0</v>
      </c>
      <c r="AG18" s="9">
        <f>O18+'01.05.2018'!AG18</f>
        <v>0</v>
      </c>
      <c r="AH18" s="9">
        <f>P18+'01.05.2018'!AH18</f>
        <v>28667</v>
      </c>
      <c r="AI18" s="1">
        <f t="shared" si="8"/>
        <v>14528</v>
      </c>
      <c r="AJ18" s="10">
        <f t="shared" ref="AJ18:AJ34" si="11">(Y18+Z18+AA18)/D18</f>
        <v>5.0050674778986908</v>
      </c>
      <c r="AK18" s="10">
        <f t="shared" si="10"/>
        <v>7.0307681718061676</v>
      </c>
    </row>
    <row r="19" spans="1:37" ht="26.25" customHeight="1" x14ac:dyDescent="0.3">
      <c r="A19" s="25" t="s">
        <v>8</v>
      </c>
      <c r="B19" s="25" t="s">
        <v>38</v>
      </c>
      <c r="C19" s="53">
        <f>'01.05.2018'!C19</f>
        <v>18574</v>
      </c>
      <c r="D19" s="1">
        <f t="shared" si="0"/>
        <v>1547.8333333333333</v>
      </c>
      <c r="E19" s="37">
        <v>115300</v>
      </c>
      <c r="F19" s="37"/>
      <c r="G19" s="37">
        <v>5066</v>
      </c>
      <c r="H19" s="37">
        <v>8882</v>
      </c>
      <c r="I19" s="37"/>
      <c r="J19" s="37"/>
      <c r="K19" s="37"/>
      <c r="L19" s="37"/>
      <c r="M19" s="37">
        <v>1222</v>
      </c>
      <c r="N19" s="37"/>
      <c r="O19" s="37">
        <v>3818</v>
      </c>
      <c r="P19" s="37">
        <v>1905</v>
      </c>
      <c r="Q19" s="37"/>
      <c r="R19" s="37"/>
      <c r="S19" s="37"/>
      <c r="T19" s="37"/>
      <c r="U19" s="37"/>
      <c r="V19" s="37"/>
      <c r="W19" s="37"/>
      <c r="X19" s="37"/>
      <c r="Y19" s="9">
        <f t="shared" si="4"/>
        <v>114078</v>
      </c>
      <c r="Z19" s="9">
        <f t="shared" si="5"/>
        <v>0</v>
      </c>
      <c r="AA19" s="9">
        <f t="shared" si="6"/>
        <v>1248</v>
      </c>
      <c r="AB19" s="37"/>
      <c r="AC19" s="39"/>
      <c r="AD19" s="9">
        <f t="shared" si="7"/>
        <v>6977</v>
      </c>
      <c r="AE19" s="9">
        <f>M19+'01.05.2018'!AE19</f>
        <v>3967</v>
      </c>
      <c r="AF19" s="9">
        <f>N19+'01.05.2018'!AF19</f>
        <v>0</v>
      </c>
      <c r="AG19" s="9">
        <f>O19+'01.05.2018'!AG19</f>
        <v>6644</v>
      </c>
      <c r="AH19" s="9">
        <f>P19+'01.05.2018'!AH19</f>
        <v>7466</v>
      </c>
      <c r="AI19" s="1">
        <f t="shared" si="8"/>
        <v>2122</v>
      </c>
      <c r="AJ19" s="10">
        <f t="shared" si="11"/>
        <v>74.508021966189304</v>
      </c>
      <c r="AK19" s="10">
        <f>(Y19+Z19+AA19)/AI19</f>
        <v>54.347785108388315</v>
      </c>
    </row>
    <row r="20" spans="1:37" ht="27.75" customHeight="1" x14ac:dyDescent="0.3">
      <c r="A20" s="25" t="s">
        <v>8</v>
      </c>
      <c r="B20" s="25" t="s">
        <v>37</v>
      </c>
      <c r="C20" s="53">
        <f>'01.05.2018'!C20</f>
        <v>105251</v>
      </c>
      <c r="D20" s="1">
        <f t="shared" si="0"/>
        <v>8770.9166666666661</v>
      </c>
      <c r="E20" s="37">
        <v>82913</v>
      </c>
      <c r="F20" s="37"/>
      <c r="G20" s="37"/>
      <c r="H20" s="37">
        <v>6757</v>
      </c>
      <c r="I20" s="37"/>
      <c r="J20" s="37"/>
      <c r="K20" s="37"/>
      <c r="L20" s="37"/>
      <c r="M20" s="37">
        <v>8199</v>
      </c>
      <c r="N20" s="37"/>
      <c r="O20" s="37"/>
      <c r="P20" s="37">
        <v>1321</v>
      </c>
      <c r="Q20" s="37"/>
      <c r="R20" s="37"/>
      <c r="S20" s="37"/>
      <c r="T20" s="37"/>
      <c r="U20" s="37"/>
      <c r="V20" s="37"/>
      <c r="W20" s="37"/>
      <c r="X20" s="37"/>
      <c r="Y20" s="9">
        <f t="shared" si="4"/>
        <v>74714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5436</v>
      </c>
      <c r="AE20" s="9">
        <f>M20+'01.05.2018'!AE20</f>
        <v>23796</v>
      </c>
      <c r="AF20" s="9">
        <f>N20+'01.05.2018'!AF20</f>
        <v>0</v>
      </c>
      <c r="AG20" s="9">
        <f>O20+'01.05.2018'!AG20</f>
        <v>23942</v>
      </c>
      <c r="AH20" s="9">
        <f>P20+'01.05.2018'!AH20</f>
        <v>9144</v>
      </c>
      <c r="AI20" s="1">
        <f t="shared" si="8"/>
        <v>9548</v>
      </c>
      <c r="AJ20" s="10">
        <f t="shared" si="11"/>
        <v>8.5183798728753182</v>
      </c>
      <c r="AK20" s="10">
        <f t="shared" si="10"/>
        <v>7.8250942605781315</v>
      </c>
    </row>
    <row r="21" spans="1:37" ht="32.25" customHeight="1" x14ac:dyDescent="0.3">
      <c r="A21" s="25" t="s">
        <v>8</v>
      </c>
      <c r="B21" s="25" t="s">
        <v>22</v>
      </c>
      <c r="C21" s="53">
        <f>'01.05.2018'!C21</f>
        <v>360</v>
      </c>
      <c r="D21" s="1">
        <f>C21/12</f>
        <v>30</v>
      </c>
      <c r="E21" s="37">
        <v>277</v>
      </c>
      <c r="F21" s="37"/>
      <c r="G21" s="37"/>
      <c r="H21" s="37"/>
      <c r="I21" s="37"/>
      <c r="J21" s="37"/>
      <c r="K21" s="37"/>
      <c r="L21" s="37"/>
      <c r="M21" s="37">
        <v>23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254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229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46</v>
      </c>
      <c r="AJ21" s="10">
        <f t="shared" si="11"/>
        <v>8.4666666666666668</v>
      </c>
      <c r="AK21" s="10">
        <f t="shared" si="10"/>
        <v>5.5217391304347823</v>
      </c>
    </row>
    <row r="22" spans="1:37" ht="27.75" customHeight="1" x14ac:dyDescent="0.3">
      <c r="A22" s="25" t="s">
        <v>9</v>
      </c>
      <c r="B22" s="25" t="s">
        <v>24</v>
      </c>
      <c r="C22" s="53">
        <f>'01.05.2018'!C22</f>
        <v>33217</v>
      </c>
      <c r="D22" s="1">
        <f t="shared" si="0"/>
        <v>2768.0833333333335</v>
      </c>
      <c r="E22" s="37">
        <v>14932</v>
      </c>
      <c r="F22" s="37"/>
      <c r="G22" s="37">
        <v>7342</v>
      </c>
      <c r="H22" s="37">
        <v>7437</v>
      </c>
      <c r="I22" s="37"/>
      <c r="J22" s="37"/>
      <c r="K22" s="37"/>
      <c r="L22" s="37"/>
      <c r="M22" s="37">
        <v>307</v>
      </c>
      <c r="N22" s="37"/>
      <c r="O22" s="37">
        <v>1426</v>
      </c>
      <c r="P22" s="37">
        <v>417</v>
      </c>
      <c r="Q22" s="37"/>
      <c r="R22" s="37"/>
      <c r="S22" s="37"/>
      <c r="T22" s="37"/>
      <c r="U22" s="37"/>
      <c r="V22" s="37"/>
      <c r="W22" s="37"/>
      <c r="X22" s="37"/>
      <c r="Y22" s="9">
        <f t="shared" si="4"/>
        <v>14625</v>
      </c>
      <c r="Z22" s="9">
        <f t="shared" si="5"/>
        <v>0</v>
      </c>
      <c r="AA22" s="9">
        <f t="shared" si="6"/>
        <v>5916</v>
      </c>
      <c r="AB22" s="37"/>
      <c r="AC22" s="39"/>
      <c r="AD22" s="9">
        <f t="shared" si="7"/>
        <v>7020</v>
      </c>
      <c r="AE22" s="9">
        <f>M22+'01.05.2018'!AE22</f>
        <v>1550</v>
      </c>
      <c r="AF22" s="9">
        <f>N22+'01.05.2018'!AF22</f>
        <v>0</v>
      </c>
      <c r="AG22" s="9">
        <f>O22+'01.05.2018'!AG22</f>
        <v>6242.5</v>
      </c>
      <c r="AH22" s="9">
        <f>P22+'01.05.2018'!AH22</f>
        <v>1763</v>
      </c>
      <c r="AI22" s="1">
        <f t="shared" si="8"/>
        <v>1559</v>
      </c>
      <c r="AJ22" s="10">
        <f t="shared" si="11"/>
        <v>7.4206580967576841</v>
      </c>
      <c r="AK22" s="10">
        <f t="shared" si="10"/>
        <v>13.175753688261706</v>
      </c>
    </row>
    <row r="23" spans="1:37" ht="29.25" customHeight="1" x14ac:dyDescent="0.3">
      <c r="A23" s="25" t="s">
        <v>23</v>
      </c>
      <c r="B23" s="25" t="s">
        <v>25</v>
      </c>
      <c r="C23" s="53">
        <f>'01.05.2018'!C23</f>
        <v>120</v>
      </c>
      <c r="D23" s="1">
        <f t="shared" si="0"/>
        <v>10</v>
      </c>
      <c r="E23" s="37">
        <v>140</v>
      </c>
      <c r="F23" s="37"/>
      <c r="G23" s="37"/>
      <c r="H23" s="37"/>
      <c r="I23" s="37"/>
      <c r="J23" s="37"/>
      <c r="K23" s="37"/>
      <c r="L23" s="37"/>
      <c r="M23" s="37">
        <v>19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121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182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36</v>
      </c>
      <c r="AJ23" s="10">
        <f t="shared" si="11"/>
        <v>12.1</v>
      </c>
      <c r="AK23" s="10">
        <f t="shared" si="10"/>
        <v>3.3611111111111112</v>
      </c>
    </row>
    <row r="24" spans="1:37" ht="36.75" customHeight="1" x14ac:dyDescent="0.3">
      <c r="A24" s="25" t="s">
        <v>60</v>
      </c>
      <c r="B24" s="25" t="s">
        <v>61</v>
      </c>
      <c r="C24" s="53">
        <f>'01.05.2018'!C24</f>
        <v>90</v>
      </c>
      <c r="D24" s="1">
        <f t="shared" si="0"/>
        <v>7.5</v>
      </c>
      <c r="E24" s="37">
        <v>215</v>
      </c>
      <c r="F24" s="37"/>
      <c r="G24" s="37"/>
      <c r="H24" s="37"/>
      <c r="I24" s="37"/>
      <c r="J24" s="37"/>
      <c r="K24" s="37"/>
      <c r="L24" s="37"/>
      <c r="M24" s="37">
        <v>34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181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110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22</v>
      </c>
      <c r="AJ24" s="10">
        <f t="shared" si="11"/>
        <v>24.133333333333333</v>
      </c>
      <c r="AK24" s="10">
        <f t="shared" si="10"/>
        <v>8.2272727272727266</v>
      </c>
    </row>
    <row r="25" spans="1:37" ht="34.5" customHeight="1" x14ac:dyDescent="0.3">
      <c r="A25" s="25" t="s">
        <v>60</v>
      </c>
      <c r="B25" s="25" t="s">
        <v>44</v>
      </c>
      <c r="C25" s="53">
        <f>'01.05.2018'!C25</f>
        <v>311189</v>
      </c>
      <c r="D25" s="1">
        <f t="shared" si="0"/>
        <v>25932.416666666668</v>
      </c>
      <c r="E25" s="43">
        <v>269506.2</v>
      </c>
      <c r="F25" s="37"/>
      <c r="G25" s="43">
        <v>1496</v>
      </c>
      <c r="H25" s="37">
        <v>79848</v>
      </c>
      <c r="I25" s="43"/>
      <c r="J25" s="37"/>
      <c r="K25" s="37"/>
      <c r="L25" s="37"/>
      <c r="M25" s="43">
        <f>12540.6+13182.8+342.2</f>
        <v>26065.600000000002</v>
      </c>
      <c r="N25" s="37"/>
      <c r="O25" s="37">
        <v>712</v>
      </c>
      <c r="P25" s="37">
        <v>11948</v>
      </c>
      <c r="Q25" s="43"/>
      <c r="R25" s="37"/>
      <c r="S25" s="37"/>
      <c r="T25" s="43"/>
      <c r="U25" s="37"/>
      <c r="V25" s="37"/>
      <c r="W25" s="43"/>
      <c r="X25" s="43"/>
      <c r="Y25" s="44">
        <f t="shared" si="4"/>
        <v>243440.6</v>
      </c>
      <c r="Z25" s="9">
        <f t="shared" si="5"/>
        <v>0</v>
      </c>
      <c r="AA25" s="44">
        <f t="shared" si="6"/>
        <v>784</v>
      </c>
      <c r="AB25" s="37"/>
      <c r="AC25" s="39"/>
      <c r="AD25" s="9">
        <f t="shared" si="7"/>
        <v>67900</v>
      </c>
      <c r="AE25" s="44">
        <f>M25+'01.05.2018'!AE25</f>
        <v>73934.28</v>
      </c>
      <c r="AF25" s="9">
        <f>N25+'01.05.2018'!AF25</f>
        <v>0</v>
      </c>
      <c r="AG25" s="44">
        <f>O25+'01.05.2018'!AG25</f>
        <v>40000</v>
      </c>
      <c r="AH25" s="9">
        <f>P25+'01.05.2018'!AH25</f>
        <v>56132</v>
      </c>
      <c r="AI25" s="1">
        <f t="shared" si="8"/>
        <v>22787</v>
      </c>
      <c r="AJ25" s="10">
        <f t="shared" si="11"/>
        <v>9.4177339173299828</v>
      </c>
      <c r="AK25" s="10">
        <f t="shared" si="10"/>
        <v>10.717716241716769</v>
      </c>
    </row>
    <row r="26" spans="1:37" ht="31.5" customHeight="1" x14ac:dyDescent="0.3">
      <c r="A26" s="25" t="s">
        <v>11</v>
      </c>
      <c r="B26" s="25" t="s">
        <v>39</v>
      </c>
      <c r="C26" s="53">
        <f>'01.05.2018'!C26</f>
        <v>31429</v>
      </c>
      <c r="D26" s="1">
        <f t="shared" si="0"/>
        <v>2619.0833333333335</v>
      </c>
      <c r="E26" s="37">
        <v>16074</v>
      </c>
      <c r="F26" s="37"/>
      <c r="G26" s="37">
        <v>4069</v>
      </c>
      <c r="H26" s="37">
        <v>12</v>
      </c>
      <c r="I26" s="37">
        <v>2054</v>
      </c>
      <c r="J26" s="37"/>
      <c r="K26" s="37"/>
      <c r="L26" s="37"/>
      <c r="M26" s="37">
        <v>1008</v>
      </c>
      <c r="N26" s="37"/>
      <c r="O26" s="37">
        <v>719</v>
      </c>
      <c r="P26" s="37">
        <v>0</v>
      </c>
      <c r="Q26" s="37"/>
      <c r="R26" s="37"/>
      <c r="S26" s="37"/>
      <c r="T26" s="37"/>
      <c r="U26" s="37"/>
      <c r="V26" s="37"/>
      <c r="W26" s="37"/>
      <c r="X26" s="37"/>
      <c r="Y26" s="9">
        <f t="shared" si="4"/>
        <v>17120</v>
      </c>
      <c r="Z26" s="9">
        <f t="shared" si="5"/>
        <v>0</v>
      </c>
      <c r="AA26" s="9">
        <f t="shared" si="6"/>
        <v>3350</v>
      </c>
      <c r="AB26" s="37"/>
      <c r="AC26" s="39"/>
      <c r="AD26" s="9">
        <f t="shared" si="7"/>
        <v>12</v>
      </c>
      <c r="AE26" s="9">
        <f>M26+'01.05.2018'!AE26</f>
        <v>4211</v>
      </c>
      <c r="AF26" s="9">
        <f>N26+'01.05.2018'!AF26</f>
        <v>0</v>
      </c>
      <c r="AG26" s="9">
        <f>O26+'01.05.2018'!AG26</f>
        <v>3479</v>
      </c>
      <c r="AH26" s="9">
        <f>P26+'01.05.2018'!AH26</f>
        <v>109</v>
      </c>
      <c r="AI26" s="1">
        <f t="shared" si="8"/>
        <v>1538</v>
      </c>
      <c r="AJ26" s="10">
        <f t="shared" si="11"/>
        <v>7.8157116039326731</v>
      </c>
      <c r="AK26" s="10">
        <f t="shared" si="10"/>
        <v>13.309492847854356</v>
      </c>
    </row>
    <row r="27" spans="1:37" ht="32.25" customHeight="1" x14ac:dyDescent="0.3">
      <c r="A27" s="25" t="s">
        <v>12</v>
      </c>
      <c r="B27" s="25" t="s">
        <v>28</v>
      </c>
      <c r="C27" s="53">
        <f>'01.05.2018'!C27</f>
        <v>39468</v>
      </c>
      <c r="D27" s="1">
        <f t="shared" si="0"/>
        <v>3289</v>
      </c>
      <c r="E27" s="37">
        <v>14387</v>
      </c>
      <c r="F27" s="37"/>
      <c r="G27" s="37"/>
      <c r="H27" s="37"/>
      <c r="I27" s="37">
        <v>8200</v>
      </c>
      <c r="J27" s="37"/>
      <c r="K27" s="37"/>
      <c r="L27" s="37"/>
      <c r="M27" s="37">
        <v>2509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20078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10209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2042</v>
      </c>
      <c r="AJ27" s="10">
        <f t="shared" si="11"/>
        <v>6.1045910611128003</v>
      </c>
      <c r="AK27" s="10">
        <f t="shared" si="10"/>
        <v>9.8325171400587656</v>
      </c>
    </row>
    <row r="28" spans="1:37" ht="31.5" customHeight="1" x14ac:dyDescent="0.3">
      <c r="A28" s="25" t="s">
        <v>29</v>
      </c>
      <c r="B28" s="25" t="s">
        <v>30</v>
      </c>
      <c r="C28" s="53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113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23</v>
      </c>
      <c r="AJ28" s="10">
        <f t="shared" si="11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'01.05.2018'!C29</f>
        <v>42246</v>
      </c>
      <c r="D29" s="1">
        <f t="shared" si="0"/>
        <v>3520.5</v>
      </c>
      <c r="E29" s="37">
        <v>54400</v>
      </c>
      <c r="F29" s="37"/>
      <c r="G29" s="37"/>
      <c r="H29" s="37"/>
      <c r="I29" s="37"/>
      <c r="J29" s="37"/>
      <c r="K29" s="37"/>
      <c r="L29" s="37"/>
      <c r="M29" s="37">
        <v>47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54353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47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9</v>
      </c>
      <c r="AJ29" s="10">
        <f t="shared" si="11"/>
        <v>15.43900014202528</v>
      </c>
      <c r="AK29" s="10">
        <f t="shared" si="10"/>
        <v>6039.2222222222226</v>
      </c>
    </row>
    <row r="30" spans="1:37" ht="32.25" customHeight="1" x14ac:dyDescent="0.3">
      <c r="A30" s="25" t="s">
        <v>10</v>
      </c>
      <c r="B30" s="25" t="s">
        <v>38</v>
      </c>
      <c r="C30" s="53">
        <f>'01.05.2018'!C30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40000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159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32</v>
      </c>
      <c r="AJ30" s="10">
        <f t="shared" si="11"/>
        <v>19.851937631829273</v>
      </c>
      <c r="AK30" s="10">
        <f t="shared" si="10"/>
        <v>1250</v>
      </c>
    </row>
    <row r="31" spans="1:37" ht="31.5" customHeight="1" x14ac:dyDescent="0.3">
      <c r="A31" s="25" t="s">
        <v>14</v>
      </c>
      <c r="B31" s="25" t="s">
        <v>38</v>
      </c>
      <c r="C31" s="53">
        <f>'01.05.2018'!C31</f>
        <v>217607</v>
      </c>
      <c r="D31" s="1">
        <f t="shared" si="0"/>
        <v>18133.916666666668</v>
      </c>
      <c r="E31" s="37">
        <v>119127</v>
      </c>
      <c r="F31" s="37"/>
      <c r="G31" s="37"/>
      <c r="H31" s="37">
        <v>19292</v>
      </c>
      <c r="I31" s="37"/>
      <c r="J31" s="37"/>
      <c r="K31" s="37"/>
      <c r="L31" s="37"/>
      <c r="M31" s="37">
        <v>20293</v>
      </c>
      <c r="N31" s="37"/>
      <c r="O31" s="37"/>
      <c r="P31" s="37">
        <v>6120</v>
      </c>
      <c r="Q31" s="37"/>
      <c r="R31" s="37"/>
      <c r="S31" s="37"/>
      <c r="T31" s="37"/>
      <c r="U31" s="37"/>
      <c r="V31" s="37"/>
      <c r="W31" s="37"/>
      <c r="X31" s="37"/>
      <c r="Y31" s="9">
        <f t="shared" si="4"/>
        <v>98834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13172</v>
      </c>
      <c r="AE31" s="9">
        <f>M31+'01.05.2018'!AE31</f>
        <v>60588</v>
      </c>
      <c r="AF31" s="9">
        <f>N31+'01.05.2018'!AF31</f>
        <v>0</v>
      </c>
      <c r="AG31" s="9">
        <f>O31+'01.05.2018'!AG31</f>
        <v>24182</v>
      </c>
      <c r="AH31" s="9">
        <f>P31+'01.05.2018'!AH31</f>
        <v>31943</v>
      </c>
      <c r="AI31" s="1">
        <f t="shared" si="8"/>
        <v>16954</v>
      </c>
      <c r="AJ31" s="10">
        <f t="shared" si="11"/>
        <v>5.4502290827041406</v>
      </c>
      <c r="AK31" s="10">
        <f t="shared" si="10"/>
        <v>5.8295387519169521</v>
      </c>
    </row>
    <row r="32" spans="1:37" ht="39.75" customHeight="1" x14ac:dyDescent="0.3">
      <c r="A32" s="25" t="s">
        <v>62</v>
      </c>
      <c r="B32" s="25" t="s">
        <v>68</v>
      </c>
      <c r="C32" s="53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11"/>
        <v>0</v>
      </c>
      <c r="AK32" s="10" t="e">
        <f t="shared" si="10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11"/>
        <v>0</v>
      </c>
      <c r="AK33" s="10" t="e">
        <f t="shared" si="10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11"/>
        <v>0</v>
      </c>
      <c r="AK34" s="10" t="e">
        <f t="shared" si="10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'01.05.2018'!C37</f>
        <v>91490</v>
      </c>
      <c r="D37" s="1">
        <f t="shared" si="0"/>
        <v>7624.166666666667</v>
      </c>
      <c r="E37" s="37">
        <v>147834</v>
      </c>
      <c r="F37" s="37"/>
      <c r="G37" s="37"/>
      <c r="H37" s="37"/>
      <c r="I37" s="37"/>
      <c r="J37" s="40"/>
      <c r="K37" s="40"/>
      <c r="L37" s="40"/>
      <c r="M37" s="37">
        <v>5614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142220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19020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3804</v>
      </c>
      <c r="AJ37" s="10">
        <f>(Y37+Z37+AA37)/D37</f>
        <v>18.653841949939885</v>
      </c>
      <c r="AK37" s="10">
        <f>(Y37+Z37+AA37)/AI37</f>
        <v>37.386961093585697</v>
      </c>
    </row>
    <row r="38" spans="1:38" ht="35.25" customHeight="1" x14ac:dyDescent="0.3">
      <c r="A38" s="25" t="s">
        <v>33</v>
      </c>
      <c r="B38" s="25" t="s">
        <v>43</v>
      </c>
      <c r="C38" s="53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ref="AJ38:AJ40" si="12">(Y38+Z38+AA38)/D38</f>
        <v>0</v>
      </c>
      <c r="AK38" s="10" t="e">
        <f t="shared" si="10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'01.05.2018'!C39</f>
        <v>157920</v>
      </c>
      <c r="D39" s="1">
        <f t="shared" si="0"/>
        <v>13160</v>
      </c>
      <c r="E39" s="37">
        <v>295771</v>
      </c>
      <c r="F39" s="37"/>
      <c r="G39" s="37"/>
      <c r="H39" s="37"/>
      <c r="I39" s="37"/>
      <c r="J39" s="40"/>
      <c r="K39" s="40"/>
      <c r="L39" s="40"/>
      <c r="M39" s="37">
        <v>10877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284894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39066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7813</v>
      </c>
      <c r="AJ39" s="10">
        <f t="shared" si="12"/>
        <v>21.648480243161096</v>
      </c>
      <c r="AK39" s="10">
        <f t="shared" si="10"/>
        <v>36.464098297708944</v>
      </c>
    </row>
    <row r="40" spans="1:38" ht="33.75" customHeight="1" x14ac:dyDescent="0.3">
      <c r="A40" s="28" t="s">
        <v>16</v>
      </c>
      <c r="B40" s="28" t="s">
        <v>32</v>
      </c>
      <c r="C40" s="53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12"/>
        <v>0</v>
      </c>
      <c r="AK40" s="10" t="e">
        <f>(Y40+Z40+AA40)/AI40</f>
        <v>#DIV/0!</v>
      </c>
    </row>
    <row r="41" spans="1:38" ht="15.75" customHeight="1" x14ac:dyDescent="0.3">
      <c r="A41" s="77" t="s">
        <v>112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113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KiW9ayPjuY2rGgzSceEpUZH9iFngmMUkLZBOYPxd2JL2uYabYAJIf24sgRfnITLLGRCtUkpmSlxdo05PoWRCg==" saltValue="tsFT4OD+z3fM+MExE89ZTA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2" operator="equal" id="{ACC01485-3830-446D-8103-9615292321C1}">
            <xm:f>'01.05.2018'!Y6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9" operator="notEqual" id="{17A0E1AD-A742-4251-B87C-505D45E9BD79}">
            <xm:f>'01.05.2018'!Z6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10" operator="equal" id="{823CC6DA-56B6-40E2-BD86-70D6BFC2C2BC}">
            <xm:f>'01.05.2018'!Z6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7" operator="notEqual" id="{DB7CB5AE-EC65-4AF6-BCE8-D944EE13D48C}">
            <xm:f>'01.05.2018'!AA6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FE651B9-E9F5-4376-A3FE-58A210C6DE5B}">
            <xm:f>'01.05.2018'!AA6</xm:f>
            <x14:dxf/>
          </x14:cfRule>
          <xm:sqref>G6:G15 G17:G21 G37:G40 G23:G35</xm:sqref>
        </x14:conditionalFormatting>
        <x14:conditionalFormatting xmlns:xm="http://schemas.microsoft.com/office/excel/2006/main">
          <x14:cfRule type="cellIs" priority="5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1840BC26-1F0A-422D-998E-CA10307234F8}">
            <xm:f>'01.05.2018'!AD6</xm:f>
            <x14:dxf/>
          </x14:cfRule>
          <xm:sqref>H6:H15 H17:H35 H37:H40</xm:sqref>
        </x14:conditionalFormatting>
        <x14:conditionalFormatting xmlns:xm="http://schemas.microsoft.com/office/excel/2006/main">
          <x14:cfRule type="cellIs" priority="1" operator="notEqual" id="{16D322DB-DF30-4668-BB82-CD9C7318B254}">
            <xm:f>'01.04.2018'!#REF!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710F9DC-F038-4946-AD50-0E1EEA6308F4}">
            <xm:f>'01.04.2018'!#REF!</xm:f>
            <x14:dxf/>
          </x14:cfRule>
          <xm:sqref>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7"/>
  <sheetViews>
    <sheetView tabSelected="1" zoomScale="70" zoomScaleNormal="70" workbookViewId="0">
      <selection activeCell="A41" sqref="A41:C41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98</v>
      </c>
      <c r="B1" s="58"/>
      <c r="C1" s="58"/>
      <c r="D1" s="58"/>
      <c r="E1" s="58"/>
      <c r="F1" s="58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'01.06.2018'!C6</f>
        <v>130498</v>
      </c>
      <c r="D6" s="1">
        <f t="shared" ref="D6:D40" si="0">C6/12</f>
        <v>10874.833333333334</v>
      </c>
      <c r="E6" s="37">
        <v>238696</v>
      </c>
      <c r="F6" s="37"/>
      <c r="G6" s="37"/>
      <c r="H6" s="37"/>
      <c r="I6" s="37"/>
      <c r="J6" s="42"/>
      <c r="K6" s="37"/>
      <c r="L6" s="37"/>
      <c r="M6" s="37">
        <v>10861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227835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74369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12395</v>
      </c>
      <c r="AJ6" s="10">
        <f>(Y6+Z6+AA6)/D6</f>
        <v>20.950665910588668</v>
      </c>
      <c r="AK6" s="10">
        <f>(Y6+Z6+AA6)/AI6</f>
        <v>18.381202097620008</v>
      </c>
    </row>
    <row r="7" spans="1:38" ht="29.25" customHeight="1" x14ac:dyDescent="0.3">
      <c r="A7" s="25" t="s">
        <v>2</v>
      </c>
      <c r="B7" s="25" t="s">
        <v>35</v>
      </c>
      <c r="C7" s="53">
        <f>'01.06.2018'!C7</f>
        <v>673733</v>
      </c>
      <c r="D7" s="1">
        <f t="shared" si="0"/>
        <v>56144.416666666664</v>
      </c>
      <c r="E7" s="37">
        <v>1988392</v>
      </c>
      <c r="F7" s="37"/>
      <c r="G7" s="37"/>
      <c r="H7" s="37"/>
      <c r="I7" s="37"/>
      <c r="J7" s="37"/>
      <c r="K7" s="37"/>
      <c r="L7" s="37"/>
      <c r="M7" s="37">
        <v>6504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1981888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40311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6719</v>
      </c>
      <c r="AJ7" s="10">
        <f t="shared" ref="AJ7:AJ14" si="5">(Y7+Z7+AA7)/D7</f>
        <v>35.299823520593471</v>
      </c>
      <c r="AK7" s="10">
        <f t="shared" ref="AK7:AK39" si="6">(Y7+Z7+AA7)/AI7</f>
        <v>294.96770352731062</v>
      </c>
    </row>
    <row r="8" spans="1:38" ht="29.25" customHeight="1" x14ac:dyDescent="0.3">
      <c r="A8" s="25" t="s">
        <v>2</v>
      </c>
      <c r="B8" s="25" t="s">
        <v>40</v>
      </c>
      <c r="C8" s="53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1476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246</v>
      </c>
      <c r="AJ8" s="10">
        <f t="shared" si="5"/>
        <v>0</v>
      </c>
      <c r="AK8" s="10">
        <f t="shared" si="6"/>
        <v>0</v>
      </c>
    </row>
    <row r="9" spans="1:38" ht="33.75" customHeight="1" x14ac:dyDescent="0.3">
      <c r="A9" s="25" t="s">
        <v>2</v>
      </c>
      <c r="B9" s="25" t="s">
        <v>59</v>
      </c>
      <c r="C9" s="53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'01.06.2018'!C10</f>
        <v>348194</v>
      </c>
      <c r="D10" s="1">
        <f t="shared" si="0"/>
        <v>29016.166666666668</v>
      </c>
      <c r="E10" s="37">
        <v>378274</v>
      </c>
      <c r="F10" s="37"/>
      <c r="G10" s="37"/>
      <c r="H10" s="37"/>
      <c r="I10" s="37"/>
      <c r="J10" s="37"/>
      <c r="K10" s="37"/>
      <c r="L10" s="37"/>
      <c r="M10" s="37">
        <v>21873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356401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148405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24734</v>
      </c>
      <c r="AJ10" s="10">
        <f t="shared" si="5"/>
        <v>12.282842323532282</v>
      </c>
      <c r="AK10" s="10">
        <f t="shared" si="6"/>
        <v>14.409355542977279</v>
      </c>
    </row>
    <row r="11" spans="1:38" ht="24.75" customHeight="1" x14ac:dyDescent="0.3">
      <c r="A11" s="25" t="s">
        <v>3</v>
      </c>
      <c r="B11" s="25" t="s">
        <v>58</v>
      </c>
      <c r="C11" s="53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'01.06.2018'!C12</f>
        <v>1518</v>
      </c>
      <c r="D12" s="1">
        <f t="shared" si="0"/>
        <v>126.5</v>
      </c>
      <c r="E12" s="37">
        <v>1687</v>
      </c>
      <c r="F12" s="37"/>
      <c r="G12" s="37"/>
      <c r="H12" s="37"/>
      <c r="I12" s="37"/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1687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90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15</v>
      </c>
      <c r="AJ12" s="10">
        <f t="shared" si="5"/>
        <v>13.335968379446641</v>
      </c>
      <c r="AK12" s="10">
        <f t="shared" si="6"/>
        <v>112.46666666666667</v>
      </c>
    </row>
    <row r="13" spans="1:38" ht="31.5" customHeight="1" x14ac:dyDescent="0.3">
      <c r="A13" s="25" t="s">
        <v>19</v>
      </c>
      <c r="B13" s="25" t="s">
        <v>37</v>
      </c>
      <c r="C13" s="53">
        <f>'01.06.2018'!C13</f>
        <v>408710</v>
      </c>
      <c r="D13" s="1">
        <f t="shared" si="0"/>
        <v>34059.166666666664</v>
      </c>
      <c r="E13" s="37">
        <v>309409</v>
      </c>
      <c r="F13" s="37"/>
      <c r="G13" s="37"/>
      <c r="H13" s="37"/>
      <c r="I13" s="37"/>
      <c r="J13" s="37"/>
      <c r="K13" s="37"/>
      <c r="L13" s="37"/>
      <c r="M13" s="37">
        <v>40090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269319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238605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39768</v>
      </c>
      <c r="AJ13" s="10">
        <f t="shared" si="5"/>
        <v>7.9073866555748582</v>
      </c>
      <c r="AK13" s="10">
        <f t="shared" si="6"/>
        <v>6.7722540736270371</v>
      </c>
    </row>
    <row r="14" spans="1:38" ht="27.75" customHeight="1" x14ac:dyDescent="0.3">
      <c r="A14" s="25" t="s">
        <v>5</v>
      </c>
      <c r="B14" s="25" t="s">
        <v>24</v>
      </c>
      <c r="C14" s="53">
        <f>'01.06.2018'!C14</f>
        <v>194460</v>
      </c>
      <c r="D14" s="1">
        <f t="shared" si="0"/>
        <v>16205</v>
      </c>
      <c r="E14" s="37">
        <v>441718</v>
      </c>
      <c r="F14" s="37"/>
      <c r="G14" s="37"/>
      <c r="H14" s="37"/>
      <c r="I14" s="37"/>
      <c r="J14" s="37"/>
      <c r="K14" s="37"/>
      <c r="L14" s="37"/>
      <c r="M14" s="37">
        <v>14533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427185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91506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15251</v>
      </c>
      <c r="AJ14" s="10">
        <f t="shared" si="5"/>
        <v>26.361308238198088</v>
      </c>
      <c r="AK14" s="10">
        <f t="shared" si="6"/>
        <v>28.010294406924135</v>
      </c>
    </row>
    <row r="15" spans="1:38" ht="32.25" customHeight="1" x14ac:dyDescent="0.3">
      <c r="A15" s="25" t="s">
        <v>5</v>
      </c>
      <c r="B15" s="25" t="s">
        <v>59</v>
      </c>
      <c r="C15" s="53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'01.06.2018'!C17</f>
        <v>19970</v>
      </c>
      <c r="D17" s="1">
        <f t="shared" si="0"/>
        <v>1664.1666666666667</v>
      </c>
      <c r="E17" s="37">
        <v>21502</v>
      </c>
      <c r="F17" s="37"/>
      <c r="G17" s="37">
        <v>337</v>
      </c>
      <c r="H17" s="37"/>
      <c r="I17" s="37">
        <v>2817</v>
      </c>
      <c r="J17" s="37"/>
      <c r="K17" s="37"/>
      <c r="L17" s="37"/>
      <c r="M17" s="37">
        <v>2113</v>
      </c>
      <c r="N17" s="37"/>
      <c r="O17" s="37">
        <v>97</v>
      </c>
      <c r="P17" s="37">
        <v>0</v>
      </c>
      <c r="Q17" s="37"/>
      <c r="R17" s="42"/>
      <c r="S17" s="37"/>
      <c r="T17" s="37"/>
      <c r="U17" s="37"/>
      <c r="V17" s="37"/>
      <c r="W17" s="37"/>
      <c r="X17" s="37"/>
      <c r="Y17" s="9">
        <f t="shared" si="3"/>
        <v>22206</v>
      </c>
      <c r="Z17" s="9">
        <f t="shared" si="1"/>
        <v>0</v>
      </c>
      <c r="AA17" s="9">
        <f t="shared" si="2"/>
        <v>240</v>
      </c>
      <c r="AB17" s="37">
        <v>240</v>
      </c>
      <c r="AC17" s="39">
        <v>43404</v>
      </c>
      <c r="AD17" s="9">
        <f t="shared" si="7"/>
        <v>0</v>
      </c>
      <c r="AE17" s="9">
        <f>M17+'01.06.2018'!AE17</f>
        <v>11538</v>
      </c>
      <c r="AF17" s="9">
        <f>N17+'01.06.2018'!AF17</f>
        <v>0</v>
      </c>
      <c r="AG17" s="9">
        <f>O17+'01.06.2018'!AG17</f>
        <v>1616</v>
      </c>
      <c r="AH17" s="9">
        <f>P17+'01.06.2018'!AH17</f>
        <v>1044</v>
      </c>
      <c r="AI17" s="1">
        <f t="shared" si="4"/>
        <v>2192</v>
      </c>
      <c r="AJ17" s="10">
        <f>(Y17+Z17+AA17)/D17</f>
        <v>13.487831747621431</v>
      </c>
      <c r="AK17" s="10">
        <f>(Y17+Z17+AA17)/AI17</f>
        <v>10.239963503649635</v>
      </c>
    </row>
    <row r="18" spans="1:37" ht="31.5" customHeight="1" x14ac:dyDescent="0.3">
      <c r="A18" s="25" t="s">
        <v>20</v>
      </c>
      <c r="B18" s="25" t="s">
        <v>38</v>
      </c>
      <c r="C18" s="53">
        <f>'01.06.2018'!C18</f>
        <v>244895</v>
      </c>
      <c r="D18" s="1">
        <f>C18/12</f>
        <v>20407.916666666668</v>
      </c>
      <c r="E18" s="37">
        <v>48143</v>
      </c>
      <c r="F18" s="37"/>
      <c r="G18" s="37">
        <v>54000</v>
      </c>
      <c r="H18" s="37">
        <v>67798</v>
      </c>
      <c r="I18" s="37">
        <v>86950</v>
      </c>
      <c r="J18" s="37"/>
      <c r="K18" s="37"/>
      <c r="L18" s="37"/>
      <c r="M18" s="37">
        <v>15765</v>
      </c>
      <c r="N18" s="37"/>
      <c r="O18" s="37">
        <v>0</v>
      </c>
      <c r="P18" s="37">
        <v>4694</v>
      </c>
      <c r="Q18" s="37"/>
      <c r="R18" s="37"/>
      <c r="S18" s="37"/>
      <c r="T18" s="37"/>
      <c r="U18" s="37"/>
      <c r="V18" s="37"/>
      <c r="W18" s="37"/>
      <c r="X18" s="37"/>
      <c r="Y18" s="9">
        <f t="shared" si="3"/>
        <v>119328</v>
      </c>
      <c r="Z18" s="9">
        <f t="shared" si="1"/>
        <v>0</v>
      </c>
      <c r="AA18" s="9">
        <f t="shared" si="2"/>
        <v>54000</v>
      </c>
      <c r="AB18" s="37"/>
      <c r="AC18" s="39"/>
      <c r="AD18" s="9">
        <f t="shared" si="7"/>
        <v>63104</v>
      </c>
      <c r="AE18" s="9">
        <f>M18+'01.06.2018'!AE18</f>
        <v>88406</v>
      </c>
      <c r="AF18" s="9">
        <f>N18+'01.06.2018'!AF18</f>
        <v>0</v>
      </c>
      <c r="AG18" s="9">
        <f>O18+'01.06.2018'!AG18</f>
        <v>0</v>
      </c>
      <c r="AH18" s="9">
        <f>P18+'01.06.2018'!AH18</f>
        <v>33361</v>
      </c>
      <c r="AI18" s="1">
        <f t="shared" si="4"/>
        <v>14734</v>
      </c>
      <c r="AJ18" s="10">
        <f t="shared" ref="AJ18:AJ34" si="8">(Y18+Z18+AA18)/D18</f>
        <v>8.4931746258600622</v>
      </c>
      <c r="AK18" s="10">
        <f t="shared" si="6"/>
        <v>11.763811592235646</v>
      </c>
    </row>
    <row r="19" spans="1:37" ht="26.25" customHeight="1" x14ac:dyDescent="0.3">
      <c r="A19" s="25" t="s">
        <v>8</v>
      </c>
      <c r="B19" s="25" t="s">
        <v>38</v>
      </c>
      <c r="C19" s="53">
        <f>'01.06.2018'!C19</f>
        <v>18574</v>
      </c>
      <c r="D19" s="1">
        <f t="shared" si="0"/>
        <v>1547.8333333333333</v>
      </c>
      <c r="E19" s="37">
        <v>114078</v>
      </c>
      <c r="F19" s="37"/>
      <c r="G19" s="37">
        <v>1248</v>
      </c>
      <c r="H19" s="37">
        <v>6977</v>
      </c>
      <c r="I19" s="37"/>
      <c r="J19" s="37"/>
      <c r="K19" s="37"/>
      <c r="L19" s="37">
        <v>3700</v>
      </c>
      <c r="M19" s="37">
        <v>1646</v>
      </c>
      <c r="N19" s="37"/>
      <c r="O19" s="37">
        <v>1228</v>
      </c>
      <c r="P19" s="37">
        <v>2509</v>
      </c>
      <c r="Q19" s="37"/>
      <c r="R19" s="37"/>
      <c r="S19" s="37"/>
      <c r="T19" s="37"/>
      <c r="U19" s="37"/>
      <c r="V19" s="37"/>
      <c r="W19" s="37"/>
      <c r="X19" s="37"/>
      <c r="Y19" s="9">
        <f t="shared" si="3"/>
        <v>112432</v>
      </c>
      <c r="Z19" s="9">
        <f t="shared" si="1"/>
        <v>0</v>
      </c>
      <c r="AA19" s="9">
        <f t="shared" si="2"/>
        <v>20</v>
      </c>
      <c r="AB19" s="37">
        <v>20</v>
      </c>
      <c r="AC19" s="39">
        <v>43344</v>
      </c>
      <c r="AD19" s="9">
        <f t="shared" si="7"/>
        <v>8168</v>
      </c>
      <c r="AE19" s="9">
        <f>M19+'01.06.2018'!AE19</f>
        <v>5613</v>
      </c>
      <c r="AF19" s="9">
        <f>N19+'01.06.2018'!AF19</f>
        <v>0</v>
      </c>
      <c r="AG19" s="9">
        <f>O19+'01.06.2018'!AG19</f>
        <v>7872</v>
      </c>
      <c r="AH19" s="9">
        <f>P19+'01.06.2018'!AH19</f>
        <v>9975</v>
      </c>
      <c r="AI19" s="1">
        <f t="shared" si="4"/>
        <v>2248</v>
      </c>
      <c r="AJ19" s="10">
        <f t="shared" si="8"/>
        <v>72.651232906212996</v>
      </c>
      <c r="AK19" s="10">
        <f t="shared" si="6"/>
        <v>50.023131672597863</v>
      </c>
    </row>
    <row r="20" spans="1:37" ht="27.75" customHeight="1" x14ac:dyDescent="0.3">
      <c r="A20" s="25" t="s">
        <v>8</v>
      </c>
      <c r="B20" s="25" t="s">
        <v>37</v>
      </c>
      <c r="C20" s="53">
        <f>'01.06.2018'!C20</f>
        <v>105251</v>
      </c>
      <c r="D20" s="1">
        <f t="shared" si="0"/>
        <v>8770.9166666666661</v>
      </c>
      <c r="E20" s="37">
        <v>74714</v>
      </c>
      <c r="F20" s="37"/>
      <c r="G20" s="37"/>
      <c r="H20" s="37">
        <v>5436</v>
      </c>
      <c r="I20" s="37"/>
      <c r="J20" s="37"/>
      <c r="K20" s="37"/>
      <c r="L20" s="37"/>
      <c r="M20" s="37">
        <v>9712</v>
      </c>
      <c r="N20" s="37"/>
      <c r="O20" s="37"/>
      <c r="P20" s="37">
        <v>1185</v>
      </c>
      <c r="Q20" s="37"/>
      <c r="R20" s="37"/>
      <c r="S20" s="37"/>
      <c r="T20" s="37"/>
      <c r="U20" s="37"/>
      <c r="V20" s="37"/>
      <c r="W20" s="37"/>
      <c r="X20" s="37"/>
      <c r="Y20" s="9">
        <f t="shared" si="3"/>
        <v>65002</v>
      </c>
      <c r="Z20" s="9">
        <f t="shared" si="1"/>
        <v>0</v>
      </c>
      <c r="AA20" s="9">
        <f t="shared" si="2"/>
        <v>0</v>
      </c>
      <c r="AB20" s="37"/>
      <c r="AC20" s="39"/>
      <c r="AD20" s="9">
        <f t="shared" si="7"/>
        <v>4251</v>
      </c>
      <c r="AE20" s="9">
        <f>M20+'01.06.2018'!AE20</f>
        <v>33508</v>
      </c>
      <c r="AF20" s="9">
        <f>N20+'01.06.2018'!AF20</f>
        <v>0</v>
      </c>
      <c r="AG20" s="9">
        <f>O20+'01.06.2018'!AG20</f>
        <v>23942</v>
      </c>
      <c r="AH20" s="9">
        <f>P20+'01.06.2018'!AH20</f>
        <v>10329</v>
      </c>
      <c r="AI20" s="1">
        <f t="shared" si="4"/>
        <v>9575</v>
      </c>
      <c r="AJ20" s="10">
        <f t="shared" si="8"/>
        <v>7.4110839801997139</v>
      </c>
      <c r="AK20" s="10">
        <f t="shared" si="6"/>
        <v>6.7887206266318536</v>
      </c>
    </row>
    <row r="21" spans="1:37" ht="32.25" customHeight="1" x14ac:dyDescent="0.3">
      <c r="A21" s="25" t="s">
        <v>8</v>
      </c>
      <c r="B21" s="25" t="s">
        <v>22</v>
      </c>
      <c r="C21" s="53">
        <f>'01.06.2018'!C21</f>
        <v>360</v>
      </c>
      <c r="D21" s="1">
        <f t="shared" si="0"/>
        <v>30</v>
      </c>
      <c r="E21" s="37">
        <v>254</v>
      </c>
      <c r="F21" s="37"/>
      <c r="G21" s="37"/>
      <c r="H21" s="37"/>
      <c r="I21" s="37"/>
      <c r="J21" s="37"/>
      <c r="K21" s="37"/>
      <c r="L21" s="37"/>
      <c r="M21" s="37">
        <v>44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210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273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46</v>
      </c>
      <c r="AJ21" s="10">
        <f t="shared" si="8"/>
        <v>7</v>
      </c>
      <c r="AK21" s="10">
        <f t="shared" si="6"/>
        <v>4.5652173913043477</v>
      </c>
    </row>
    <row r="22" spans="1:37" ht="27.75" customHeight="1" x14ac:dyDescent="0.3">
      <c r="A22" s="25" t="s">
        <v>9</v>
      </c>
      <c r="B22" s="25" t="s">
        <v>24</v>
      </c>
      <c r="C22" s="53">
        <f>'01.06.2018'!C22</f>
        <v>33217</v>
      </c>
      <c r="D22" s="1">
        <f t="shared" si="0"/>
        <v>2768.0833333333335</v>
      </c>
      <c r="E22" s="37">
        <v>14625</v>
      </c>
      <c r="F22" s="37"/>
      <c r="G22" s="37">
        <v>5916</v>
      </c>
      <c r="H22" s="37">
        <v>7020</v>
      </c>
      <c r="I22" s="37"/>
      <c r="J22" s="37"/>
      <c r="K22" s="37"/>
      <c r="L22" s="37"/>
      <c r="M22" s="37">
        <v>165</v>
      </c>
      <c r="N22" s="37"/>
      <c r="O22" s="37">
        <v>1545</v>
      </c>
      <c r="P22" s="37">
        <v>203</v>
      </c>
      <c r="Q22" s="37"/>
      <c r="R22" s="37"/>
      <c r="S22" s="37"/>
      <c r="T22" s="37"/>
      <c r="U22" s="37"/>
      <c r="V22" s="37"/>
      <c r="W22" s="37"/>
      <c r="X22" s="37"/>
      <c r="Y22" s="9">
        <f t="shared" si="3"/>
        <v>14460</v>
      </c>
      <c r="Z22" s="9">
        <f t="shared" si="1"/>
        <v>0</v>
      </c>
      <c r="AA22" s="9">
        <f t="shared" si="2"/>
        <v>4371</v>
      </c>
      <c r="AB22" s="37">
        <v>11</v>
      </c>
      <c r="AC22" s="39">
        <v>43312</v>
      </c>
      <c r="AD22" s="9">
        <f t="shared" si="7"/>
        <v>6817</v>
      </c>
      <c r="AE22" s="9">
        <f>M22+'01.06.2018'!AE22</f>
        <v>1715</v>
      </c>
      <c r="AF22" s="9">
        <f>N22+'01.06.2018'!AF22</f>
        <v>0</v>
      </c>
      <c r="AG22" s="9">
        <f>O22+'01.06.2018'!AG22</f>
        <v>7787.5</v>
      </c>
      <c r="AH22" s="9">
        <f>P22+'01.06.2018'!AH22</f>
        <v>1966</v>
      </c>
      <c r="AI22" s="1">
        <f t="shared" si="4"/>
        <v>1584</v>
      </c>
      <c r="AJ22" s="10">
        <f t="shared" si="8"/>
        <v>6.8029021284282143</v>
      </c>
      <c r="AK22" s="10">
        <f t="shared" si="6"/>
        <v>11.888257575757576</v>
      </c>
    </row>
    <row r="23" spans="1:37" ht="29.25" customHeight="1" x14ac:dyDescent="0.3">
      <c r="A23" s="25" t="s">
        <v>23</v>
      </c>
      <c r="B23" s="25" t="s">
        <v>25</v>
      </c>
      <c r="C23" s="53">
        <f>'01.06.2018'!C23</f>
        <v>120</v>
      </c>
      <c r="D23" s="1">
        <f t="shared" si="0"/>
        <v>10</v>
      </c>
      <c r="E23" s="37">
        <v>121</v>
      </c>
      <c r="F23" s="37"/>
      <c r="G23" s="37"/>
      <c r="H23" s="37"/>
      <c r="I23" s="37"/>
      <c r="J23" s="37"/>
      <c r="K23" s="37"/>
      <c r="L23" s="37"/>
      <c r="M23" s="37">
        <v>11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110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193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32</v>
      </c>
      <c r="AJ23" s="10">
        <f t="shared" si="8"/>
        <v>11</v>
      </c>
      <c r="AK23" s="10">
        <f t="shared" si="6"/>
        <v>3.4375</v>
      </c>
    </row>
    <row r="24" spans="1:37" ht="36.75" customHeight="1" x14ac:dyDescent="0.3">
      <c r="A24" s="25" t="s">
        <v>60</v>
      </c>
      <c r="B24" s="25" t="s">
        <v>61</v>
      </c>
      <c r="C24" s="53">
        <f>'01.06.2018'!C24</f>
        <v>90</v>
      </c>
      <c r="D24" s="1">
        <f t="shared" si="0"/>
        <v>7.5</v>
      </c>
      <c r="E24" s="37">
        <v>181</v>
      </c>
      <c r="F24" s="37"/>
      <c r="G24" s="37"/>
      <c r="H24" s="37"/>
      <c r="I24" s="37"/>
      <c r="J24" s="37"/>
      <c r="K24" s="37"/>
      <c r="L24" s="37"/>
      <c r="M24" s="37">
        <v>18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163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128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21</v>
      </c>
      <c r="AJ24" s="10">
        <f t="shared" si="8"/>
        <v>21.733333333333334</v>
      </c>
      <c r="AK24" s="10">
        <f t="shared" si="6"/>
        <v>7.7619047619047619</v>
      </c>
    </row>
    <row r="25" spans="1:37" ht="34.5" customHeight="1" x14ac:dyDescent="0.3">
      <c r="A25" s="25" t="s">
        <v>60</v>
      </c>
      <c r="B25" s="25" t="s">
        <v>44</v>
      </c>
      <c r="C25" s="53">
        <f>'01.06.2018'!C25</f>
        <v>311189</v>
      </c>
      <c r="D25" s="1">
        <f t="shared" si="0"/>
        <v>25932.416666666668</v>
      </c>
      <c r="E25" s="43">
        <v>243440.6</v>
      </c>
      <c r="F25" s="37"/>
      <c r="G25" s="43">
        <v>784</v>
      </c>
      <c r="H25" s="37">
        <v>67900</v>
      </c>
      <c r="I25" s="43"/>
      <c r="J25" s="37"/>
      <c r="K25" s="37"/>
      <c r="L25" s="37"/>
      <c r="M25" s="43">
        <f>3392.5+23746.7+47.7</f>
        <v>27186.9</v>
      </c>
      <c r="N25" s="37"/>
      <c r="O25" s="37">
        <v>208</v>
      </c>
      <c r="P25" s="37">
        <v>8816</v>
      </c>
      <c r="Q25" s="43"/>
      <c r="R25" s="37"/>
      <c r="S25" s="37"/>
      <c r="T25" s="43"/>
      <c r="U25" s="37"/>
      <c r="V25" s="37"/>
      <c r="W25" s="43"/>
      <c r="X25" s="43"/>
      <c r="Y25" s="44">
        <f t="shared" si="3"/>
        <v>216253.7</v>
      </c>
      <c r="Z25" s="9">
        <f t="shared" si="1"/>
        <v>0</v>
      </c>
      <c r="AA25" s="44">
        <f t="shared" si="2"/>
        <v>576</v>
      </c>
      <c r="AB25" s="37">
        <v>576</v>
      </c>
      <c r="AC25" s="39">
        <v>43374</v>
      </c>
      <c r="AD25" s="9">
        <f t="shared" si="7"/>
        <v>59084</v>
      </c>
      <c r="AE25" s="44">
        <f>M25+'01.06.2018'!AE25</f>
        <v>101121.18</v>
      </c>
      <c r="AF25" s="9">
        <f>N25+'01.06.2018'!AF25</f>
        <v>0</v>
      </c>
      <c r="AG25" s="44">
        <f>O25+'01.06.2018'!AG25</f>
        <v>40208</v>
      </c>
      <c r="AH25" s="9">
        <f>P25+'01.06.2018'!AH25</f>
        <v>64948</v>
      </c>
      <c r="AI25" s="1">
        <f t="shared" si="4"/>
        <v>23555</v>
      </c>
      <c r="AJ25" s="10">
        <f t="shared" si="8"/>
        <v>8.3613379650308985</v>
      </c>
      <c r="AK25" s="10">
        <f t="shared" si="6"/>
        <v>9.2052515389513907</v>
      </c>
    </row>
    <row r="26" spans="1:37" ht="31.5" customHeight="1" x14ac:dyDescent="0.3">
      <c r="A26" s="25" t="s">
        <v>11</v>
      </c>
      <c r="B26" s="25" t="s">
        <v>39</v>
      </c>
      <c r="C26" s="53">
        <f>'01.06.2018'!C26</f>
        <v>31429</v>
      </c>
      <c r="D26" s="1">
        <f t="shared" si="0"/>
        <v>2619.0833333333335</v>
      </c>
      <c r="E26" s="37">
        <v>17120</v>
      </c>
      <c r="F26" s="37"/>
      <c r="G26" s="37">
        <v>3350</v>
      </c>
      <c r="H26" s="37">
        <v>12</v>
      </c>
      <c r="I26" s="37"/>
      <c r="J26" s="37"/>
      <c r="K26" s="37"/>
      <c r="L26" s="37"/>
      <c r="M26" s="37">
        <v>1067</v>
      </c>
      <c r="N26" s="37"/>
      <c r="O26" s="37">
        <v>528</v>
      </c>
      <c r="P26" s="37">
        <v>9</v>
      </c>
      <c r="Q26" s="37"/>
      <c r="R26" s="37"/>
      <c r="S26" s="37"/>
      <c r="T26" s="37"/>
      <c r="U26" s="37"/>
      <c r="V26" s="37"/>
      <c r="W26" s="37"/>
      <c r="X26" s="37"/>
      <c r="Y26" s="9">
        <f t="shared" si="3"/>
        <v>16053</v>
      </c>
      <c r="Z26" s="9">
        <f t="shared" si="1"/>
        <v>0</v>
      </c>
      <c r="AA26" s="9">
        <f t="shared" si="2"/>
        <v>2822</v>
      </c>
      <c r="AB26" s="37">
        <v>63</v>
      </c>
      <c r="AC26" s="39">
        <v>43435</v>
      </c>
      <c r="AD26" s="9">
        <f t="shared" si="7"/>
        <v>3</v>
      </c>
      <c r="AE26" s="9">
        <f>M26+'01.06.2018'!AE26</f>
        <v>5278</v>
      </c>
      <c r="AF26" s="9">
        <f>N26+'01.06.2018'!AF26</f>
        <v>0</v>
      </c>
      <c r="AG26" s="9">
        <f>O26+'01.06.2018'!AG26</f>
        <v>4007</v>
      </c>
      <c r="AH26" s="9">
        <f>P26+'01.06.2018'!AH26</f>
        <v>118</v>
      </c>
      <c r="AI26" s="1">
        <f t="shared" si="4"/>
        <v>1548</v>
      </c>
      <c r="AJ26" s="10">
        <f t="shared" si="8"/>
        <v>7.2067199083648852</v>
      </c>
      <c r="AK26" s="10">
        <f t="shared" si="6"/>
        <v>12.193152454780362</v>
      </c>
    </row>
    <row r="27" spans="1:37" ht="32.25" customHeight="1" x14ac:dyDescent="0.3">
      <c r="A27" s="25" t="s">
        <v>12</v>
      </c>
      <c r="B27" s="25" t="s">
        <v>28</v>
      </c>
      <c r="C27" s="53">
        <f>'01.06.2018'!C27</f>
        <v>39468</v>
      </c>
      <c r="D27" s="1">
        <f t="shared" si="0"/>
        <v>3289</v>
      </c>
      <c r="E27" s="37">
        <v>20078</v>
      </c>
      <c r="F27" s="37"/>
      <c r="G27" s="37"/>
      <c r="H27" s="37"/>
      <c r="I27" s="37"/>
      <c r="J27" s="37"/>
      <c r="K27" s="37"/>
      <c r="L27" s="37"/>
      <c r="M27" s="37">
        <v>2437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17641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12646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2108</v>
      </c>
      <c r="AJ27" s="10">
        <f t="shared" si="8"/>
        <v>5.3636363636363633</v>
      </c>
      <c r="AK27" s="10">
        <f t="shared" si="6"/>
        <v>8.3685958254269455</v>
      </c>
    </row>
    <row r="28" spans="1:37" ht="31.5" customHeight="1" x14ac:dyDescent="0.3">
      <c r="A28" s="25" t="s">
        <v>29</v>
      </c>
      <c r="B28" s="25" t="s">
        <v>30</v>
      </c>
      <c r="C28" s="53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113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19</v>
      </c>
      <c r="AJ28" s="10">
        <f t="shared" si="8"/>
        <v>0</v>
      </c>
      <c r="AK28" s="10">
        <f t="shared" si="6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'01.06.2018'!C29</f>
        <v>42246</v>
      </c>
      <c r="D29" s="1">
        <f t="shared" si="0"/>
        <v>3520.5</v>
      </c>
      <c r="E29" s="37">
        <v>54353</v>
      </c>
      <c r="F29" s="37"/>
      <c r="G29" s="37"/>
      <c r="H29" s="37"/>
      <c r="I29" s="37"/>
      <c r="J29" s="37"/>
      <c r="K29" s="37"/>
      <c r="L29" s="37"/>
      <c r="M29" s="37">
        <v>218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54135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265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44</v>
      </c>
      <c r="AJ29" s="10">
        <f t="shared" si="8"/>
        <v>15.377077119727311</v>
      </c>
      <c r="AK29" s="10">
        <f t="shared" si="6"/>
        <v>1230.340909090909</v>
      </c>
    </row>
    <row r="30" spans="1:37" ht="32.25" customHeight="1" x14ac:dyDescent="0.3">
      <c r="A30" s="25" t="s">
        <v>10</v>
      </c>
      <c r="B30" s="25" t="s">
        <v>38</v>
      </c>
      <c r="C30" s="53">
        <f>'01.06.2018'!C30</f>
        <v>24179</v>
      </c>
      <c r="D30" s="1">
        <f t="shared" si="0"/>
        <v>2014.9166666666667</v>
      </c>
      <c r="E30" s="37">
        <v>40000</v>
      </c>
      <c r="F30" s="37"/>
      <c r="G30" s="37"/>
      <c r="H30" s="37"/>
      <c r="I30" s="37"/>
      <c r="J30" s="37"/>
      <c r="K30" s="37"/>
      <c r="L30" s="37"/>
      <c r="M30" s="37">
        <v>0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40000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159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27</v>
      </c>
      <c r="AJ30" s="10">
        <f t="shared" si="8"/>
        <v>19.851937631829273</v>
      </c>
      <c r="AK30" s="10">
        <f t="shared" si="6"/>
        <v>1481.4814814814815</v>
      </c>
    </row>
    <row r="31" spans="1:37" ht="31.5" customHeight="1" x14ac:dyDescent="0.3">
      <c r="A31" s="25" t="s">
        <v>14</v>
      </c>
      <c r="B31" s="25" t="s">
        <v>38</v>
      </c>
      <c r="C31" s="53">
        <f>'01.06.2018'!C31</f>
        <v>217607</v>
      </c>
      <c r="D31" s="1">
        <f t="shared" si="0"/>
        <v>18133.916666666668</v>
      </c>
      <c r="E31" s="37">
        <v>98834</v>
      </c>
      <c r="F31" s="37"/>
      <c r="G31" s="37"/>
      <c r="H31" s="37">
        <v>13172</v>
      </c>
      <c r="I31" s="37"/>
      <c r="J31" s="37"/>
      <c r="K31" s="37"/>
      <c r="L31" s="37">
        <v>47800</v>
      </c>
      <c r="M31" s="37">
        <v>16522</v>
      </c>
      <c r="N31" s="37"/>
      <c r="O31" s="37">
        <v>1772</v>
      </c>
      <c r="P31" s="37">
        <v>4848</v>
      </c>
      <c r="Q31" s="37"/>
      <c r="R31" s="37"/>
      <c r="S31" s="37"/>
      <c r="T31" s="37"/>
      <c r="U31" s="37"/>
      <c r="V31" s="37"/>
      <c r="W31" s="37">
        <v>4800</v>
      </c>
      <c r="X31" s="37"/>
      <c r="Y31" s="9">
        <f t="shared" si="3"/>
        <v>82312</v>
      </c>
      <c r="Z31" s="9">
        <f t="shared" si="1"/>
        <v>0</v>
      </c>
      <c r="AA31" s="9">
        <f t="shared" si="2"/>
        <v>3028</v>
      </c>
      <c r="AB31" s="38" t="s">
        <v>121</v>
      </c>
      <c r="AC31" s="52" t="s">
        <v>122</v>
      </c>
      <c r="AD31" s="9">
        <f t="shared" si="7"/>
        <v>51324</v>
      </c>
      <c r="AE31" s="9">
        <f>M31+'01.06.2018'!AE31</f>
        <v>77110</v>
      </c>
      <c r="AF31" s="9">
        <f>N31+'01.06.2018'!AF31</f>
        <v>0</v>
      </c>
      <c r="AG31" s="9">
        <f>O31+'01.06.2018'!AG31</f>
        <v>25954</v>
      </c>
      <c r="AH31" s="9">
        <f>P31+'01.06.2018'!AH31</f>
        <v>36791</v>
      </c>
      <c r="AI31" s="1">
        <f t="shared" si="4"/>
        <v>17177</v>
      </c>
      <c r="AJ31" s="10">
        <f t="shared" si="8"/>
        <v>4.7060986089601897</v>
      </c>
      <c r="AK31" s="10">
        <f t="shared" si="6"/>
        <v>4.9682715258776273</v>
      </c>
    </row>
    <row r="32" spans="1:37" ht="39.75" customHeight="1" x14ac:dyDescent="0.3">
      <c r="A32" s="25" t="s">
        <v>62</v>
      </c>
      <c r="B32" s="25" t="s">
        <v>68</v>
      </c>
      <c r="C32" s="53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8"/>
        <v>0</v>
      </c>
      <c r="AK32" s="10" t="e">
        <f t="shared" si="6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8"/>
        <v>0</v>
      </c>
      <c r="AK33" s="10" t="e">
        <f t="shared" si="6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8"/>
        <v>0</v>
      </c>
      <c r="AK34" s="10" t="e">
        <f t="shared" si="6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'01.06.2018'!C37</f>
        <v>91490</v>
      </c>
      <c r="D37" s="1">
        <f t="shared" si="0"/>
        <v>7624.166666666667</v>
      </c>
      <c r="E37" s="37">
        <v>142220</v>
      </c>
      <c r="F37" s="37"/>
      <c r="G37" s="37"/>
      <c r="H37" s="37"/>
      <c r="I37" s="37"/>
      <c r="J37" s="40"/>
      <c r="K37" s="40"/>
      <c r="L37" s="40"/>
      <c r="M37" s="37">
        <v>4092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138128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23112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3852</v>
      </c>
      <c r="AJ37" s="10">
        <f>(Y37+Z37+AA37)/D37</f>
        <v>18.117127554924036</v>
      </c>
      <c r="AK37" s="10">
        <f>(Y37+Z37+AA37)/AI37</f>
        <v>35.858774662512978</v>
      </c>
    </row>
    <row r="38" spans="1:38" ht="40.5" customHeight="1" x14ac:dyDescent="0.3">
      <c r="A38" s="25" t="s">
        <v>33</v>
      </c>
      <c r="B38" s="25" t="s">
        <v>43</v>
      </c>
      <c r="C38" s="53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ref="AJ38:AJ40" si="9">(Y38+Z38+AA38)/D38</f>
        <v>0</v>
      </c>
      <c r="AK38" s="10" t="e">
        <f t="shared" si="6"/>
        <v>#DIV/0!</v>
      </c>
    </row>
    <row r="39" spans="1:38" ht="43.5" customHeight="1" x14ac:dyDescent="0.3">
      <c r="A39" s="25" t="s">
        <v>16</v>
      </c>
      <c r="B39" s="25" t="s">
        <v>31</v>
      </c>
      <c r="C39" s="53">
        <f>'01.06.2018'!C39</f>
        <v>157920</v>
      </c>
      <c r="D39" s="1">
        <f t="shared" si="0"/>
        <v>13160</v>
      </c>
      <c r="E39" s="37">
        <v>284894</v>
      </c>
      <c r="F39" s="37"/>
      <c r="G39" s="37"/>
      <c r="H39" s="37"/>
      <c r="I39" s="37"/>
      <c r="J39" s="40"/>
      <c r="K39" s="40"/>
      <c r="L39" s="40"/>
      <c r="M39" s="37">
        <v>9060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275834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48126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8021</v>
      </c>
      <c r="AJ39" s="10">
        <f t="shared" si="9"/>
        <v>20.960030395136776</v>
      </c>
      <c r="AK39" s="10">
        <f t="shared" si="6"/>
        <v>34.388978930307943</v>
      </c>
    </row>
    <row r="40" spans="1:38" ht="34.5" customHeight="1" x14ac:dyDescent="0.3">
      <c r="A40" s="28" t="s">
        <v>16</v>
      </c>
      <c r="B40" s="28" t="s">
        <v>32</v>
      </c>
      <c r="C40" s="53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77" t="s">
        <v>99</v>
      </c>
      <c r="B41" s="77"/>
      <c r="C41" s="77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123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EVj28HNJtWVdbWusEZAB0k4vVv+WvGkfN6msWddmMJiR+SdAwMeTiLrEWP/tpkPLgbE7VZovUapTU0WljaSS8w==" saltValue="x4iZpYOW3+O9Zfdii6BTYw==" spinCount="100000" sheet="1" objects="1" scenarios="1" formatCells="0" selectLockedCells="1"/>
  <mergeCells count="21">
    <mergeCell ref="A1:F1"/>
    <mergeCell ref="A2:A3"/>
    <mergeCell ref="B2:B3"/>
    <mergeCell ref="C2:C3"/>
    <mergeCell ref="D2:D3"/>
    <mergeCell ref="E2:H2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41:C41"/>
  </mergeCells>
  <pageMargins left="0.25" right="0.25" top="0.75" bottom="0.75" header="0.3" footer="0.3"/>
  <pageSetup paperSize="9" scale="31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E17:E35 E37:E40 E6:E15</xm:sqref>
        </x14:conditionalFormatting>
        <x14:conditionalFormatting xmlns:xm="http://schemas.microsoft.com/office/excel/2006/main">
          <x14:cfRule type="cellIs" priority="5" operator="notEqual" id="{4014CAD9-4893-4F5D-885F-641832621DDF}">
            <xm:f>'01.06.2018'!Z6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215BC4-2B7B-4788-929D-A7862FA79E30}">
            <xm:f>'01.06.2018'!Z6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30A1973-C684-424A-A0DD-270A4AC5B88B}">
            <xm:f>'01.06.2018'!AA6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21B217B-B050-4AA9-95B7-7E75BE771BDB}">
            <xm:f>'01.06.2018'!AA6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'01.07.2018'!C6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74369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10624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'01.07.2018'!C7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40311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5759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1476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211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'01.07.2018'!C10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148405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21201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'01.07.2018'!C12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90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13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'01.07.2018'!C13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238605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34086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'01.07.2018'!C14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91506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13072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'01.07.2018'!C17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M17+'01.07.2018'!AE17</f>
        <v>11538</v>
      </c>
      <c r="AF17" s="9">
        <f>N17+'01.07.2018'!AF17</f>
        <v>0</v>
      </c>
      <c r="AG17" s="9">
        <f>O17+'01.07.2018'!AG17</f>
        <v>1616</v>
      </c>
      <c r="AH17" s="9">
        <f>P17+'01.07.2018'!AH17</f>
        <v>1044</v>
      </c>
      <c r="AI17" s="1">
        <f t="shared" si="5"/>
        <v>1879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'01.07.2018'!C18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M18+'01.07.2018'!AE18</f>
        <v>88406</v>
      </c>
      <c r="AF18" s="9">
        <f>N18+'01.07.2018'!AF18</f>
        <v>0</v>
      </c>
      <c r="AG18" s="9">
        <f>O18+'01.07.2018'!AG18</f>
        <v>0</v>
      </c>
      <c r="AH18" s="9">
        <f>P18+'01.07.2018'!AH18</f>
        <v>33361</v>
      </c>
      <c r="AI18" s="1">
        <f t="shared" si="5"/>
        <v>12629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'01.07.2018'!C19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M19+'01.07.2018'!AE19</f>
        <v>5613</v>
      </c>
      <c r="AF19" s="9">
        <f>N19+'01.07.2018'!AF19</f>
        <v>0</v>
      </c>
      <c r="AG19" s="9">
        <f>O19+'01.07.2018'!AG19</f>
        <v>7872</v>
      </c>
      <c r="AH19" s="9">
        <f>P19+'01.07.2018'!AH19</f>
        <v>9975</v>
      </c>
      <c r="AI19" s="1">
        <f t="shared" si="5"/>
        <v>1926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'01.07.2018'!C20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M20+'01.07.2018'!AE20</f>
        <v>33508</v>
      </c>
      <c r="AF20" s="9">
        <f>N20+'01.07.2018'!AF20</f>
        <v>0</v>
      </c>
      <c r="AG20" s="9">
        <f>O20+'01.07.2018'!AG20</f>
        <v>23942</v>
      </c>
      <c r="AH20" s="9">
        <f>P20+'01.07.2018'!AH20</f>
        <v>10329</v>
      </c>
      <c r="AI20" s="1">
        <f t="shared" si="5"/>
        <v>8207</v>
      </c>
      <c r="AJ20" s="10">
        <f>(Y20+Z20+AA20)/D20</f>
        <v>0</v>
      </c>
      <c r="AK20" s="10">
        <f>(Y20+Z20+AA20)/AI20</f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'01.07.2018'!C21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273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39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'01.07.2018'!C22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M22+'01.07.2018'!AE22</f>
        <v>1715</v>
      </c>
      <c r="AF22" s="9">
        <f>N22+'01.07.2018'!AF22</f>
        <v>0</v>
      </c>
      <c r="AG22" s="9">
        <f>O22+'01.07.2018'!AG22</f>
        <v>7787.5</v>
      </c>
      <c r="AH22" s="9">
        <f>P22+'01.07.2018'!AH22</f>
        <v>1966</v>
      </c>
      <c r="AI22" s="1">
        <f t="shared" si="5"/>
        <v>1358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'01.07.2018'!C23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193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28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'01.07.2018'!C24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128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18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'01.07.2018'!C25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M25+'01.07.2018'!AE25</f>
        <v>101121.18</v>
      </c>
      <c r="AF25" s="9">
        <f>N25+'01.07.2018'!AF25</f>
        <v>0</v>
      </c>
      <c r="AG25" s="44">
        <f>O25+'01.07.2018'!AG25</f>
        <v>40208</v>
      </c>
      <c r="AH25" s="9">
        <f>P25+'01.07.2018'!AH25</f>
        <v>64948</v>
      </c>
      <c r="AI25" s="1">
        <f t="shared" si="5"/>
        <v>20190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'01.07.2018'!C26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M26+'01.07.2018'!AE26</f>
        <v>5278</v>
      </c>
      <c r="AF26" s="9">
        <f>N26+'01.07.2018'!AF26</f>
        <v>0</v>
      </c>
      <c r="AG26" s="9">
        <f>O26+'01.07.2018'!AG26</f>
        <v>4007</v>
      </c>
      <c r="AH26" s="9">
        <f>P26+'01.07.2018'!AH26</f>
        <v>118</v>
      </c>
      <c r="AI26" s="1">
        <f t="shared" si="5"/>
        <v>1326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'01.07.2018'!C27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12646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1807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113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16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'01.07.2018'!C29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265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38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'01.07.2018'!C30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159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23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'01.07.2018'!C31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M31+'01.07.2018'!AE31</f>
        <v>77110</v>
      </c>
      <c r="AF31" s="9">
        <f>N31+'01.07.2018'!AF31</f>
        <v>0</v>
      </c>
      <c r="AG31" s="9">
        <f>O31+'01.07.2018'!AG31</f>
        <v>25954</v>
      </c>
      <c r="AH31" s="9">
        <f>P31+'01.07.2018'!AH31</f>
        <v>36791</v>
      </c>
      <c r="AI31" s="1">
        <f t="shared" si="5"/>
        <v>14723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'01.07.2018'!C37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23112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3302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ref="AJ38:AJ40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'01.07.2018'!C39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48126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6875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9"/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44MFp3CoILOP+CxHl8No5lIh8qx903UCUsHhLP+wH0YfjeLD+br0tw6kekXFtLAbq4cZyLxKbXMAtFeAV1gDBQ==" saltValue="ubeUX4YBjdwd/xObT+d8AQ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F21B433C-FA58-489B-BCF4-0794570EE062}">
            <xm:f>'01.07.2018'!Z6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E001BD0D-1407-4021-954B-1046D0325203}">
            <xm:f>'01.07.2018'!Z6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630AEAA9-832D-434C-8940-81E848856327}">
            <xm:f>'01.07.2018'!AA6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BD66762A-72B1-4F1F-BC50-DF64F588BA64}">
            <xm:f>'01.07.2018'!AA6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6" sqref="E6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'01.08.2018'!C6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74369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9296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'01.08.2018'!C7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40311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5039</v>
      </c>
      <c r="AJ7" s="10">
        <f t="shared" ref="AJ7:AJ14" si="6">(Y7+Z7+AA7)/D7</f>
        <v>0</v>
      </c>
      <c r="AK7" s="10">
        <f t="shared" ref="AK7:AK38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'01.08.2018'!C8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1476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185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'01.08.2018'!C9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'01.08.2018'!C10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148405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18551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'01.08.2018'!C11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'01.08.2018'!C12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90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11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'01.08.2018'!C13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238605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29826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'01.08.2018'!C14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91506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11438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'01.08.2018'!C15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>(Y15+Z15+AA15)/D15</f>
        <v>0</v>
      </c>
      <c r="AK15" s="10">
        <f t="shared" si="7"/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'01.08.2018'!C17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M17+'01.08.2018'!AE17</f>
        <v>11538</v>
      </c>
      <c r="AF17" s="9">
        <f>N17+'01.08.2018'!AF17</f>
        <v>0</v>
      </c>
      <c r="AG17" s="9">
        <f>O17+'01.08.2018'!AG17</f>
        <v>1616</v>
      </c>
      <c r="AH17" s="9">
        <f>P17+'01.08.2018'!AH17</f>
        <v>1044</v>
      </c>
      <c r="AI17" s="1">
        <f t="shared" si="5"/>
        <v>1644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'01.08.2018'!C18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M18+'01.08.2018'!AE18</f>
        <v>88406</v>
      </c>
      <c r="AF18" s="9">
        <f>N18+'01.08.2018'!AF18</f>
        <v>0</v>
      </c>
      <c r="AG18" s="9">
        <f>O18+'01.08.2018'!AG18</f>
        <v>0</v>
      </c>
      <c r="AH18" s="9">
        <f>P18+'01.08.2018'!AH18</f>
        <v>33361</v>
      </c>
      <c r="AI18" s="1">
        <f t="shared" si="5"/>
        <v>11051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'01.08.2018'!C19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M19+'01.08.2018'!AE19</f>
        <v>5613</v>
      </c>
      <c r="AF19" s="9">
        <f>N19+'01.08.2018'!AF19</f>
        <v>0</v>
      </c>
      <c r="AG19" s="9">
        <f>O19+'01.08.2018'!AG19</f>
        <v>7872</v>
      </c>
      <c r="AH19" s="9">
        <f>P19+'01.08.2018'!AH19</f>
        <v>9975</v>
      </c>
      <c r="AI19" s="1">
        <f t="shared" si="5"/>
        <v>1686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'01.08.2018'!C20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M20+'01.08.2018'!AE20</f>
        <v>33508</v>
      </c>
      <c r="AF20" s="9">
        <f>N20+'01.08.2018'!AF20</f>
        <v>0</v>
      </c>
      <c r="AG20" s="9">
        <f>O20+'01.08.2018'!AG20</f>
        <v>23942</v>
      </c>
      <c r="AH20" s="9">
        <f>P20+'01.08.2018'!AH20</f>
        <v>10329</v>
      </c>
      <c r="AI20" s="1">
        <f t="shared" si="5"/>
        <v>7181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'01.08.2018'!C21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273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34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'01.08.2018'!C22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M22+'01.08.2018'!AE22</f>
        <v>1715</v>
      </c>
      <c r="AF22" s="9">
        <f>N22+'01.08.2018'!AF22</f>
        <v>0</v>
      </c>
      <c r="AG22" s="9">
        <f>O22+'01.08.2018'!AG22</f>
        <v>7787.5</v>
      </c>
      <c r="AH22" s="9">
        <f>P22+'01.08.2018'!AH22</f>
        <v>1966</v>
      </c>
      <c r="AI22" s="1">
        <f t="shared" si="5"/>
        <v>1188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'01.08.2018'!C23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193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24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'01.08.2018'!C24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128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16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'01.08.2018'!C25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M25+'01.08.2018'!AE25</f>
        <v>101121.18</v>
      </c>
      <c r="AF25" s="9">
        <f>N25+'01.08.2018'!AF25</f>
        <v>0</v>
      </c>
      <c r="AG25" s="44">
        <f>O25+'01.08.2018'!AG25</f>
        <v>40208</v>
      </c>
      <c r="AH25" s="9">
        <f>P25+'01.08.2018'!AH25</f>
        <v>64948</v>
      </c>
      <c r="AI25" s="1">
        <f t="shared" si="5"/>
        <v>17666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'01.08.2018'!C26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M26+'01.08.2018'!AE26</f>
        <v>5278</v>
      </c>
      <c r="AF26" s="9">
        <f>N26+'01.08.2018'!AF26</f>
        <v>0</v>
      </c>
      <c r="AG26" s="9">
        <f>O26+'01.08.2018'!AG26</f>
        <v>4007</v>
      </c>
      <c r="AH26" s="9">
        <f>P26+'01.08.2018'!AH26</f>
        <v>118</v>
      </c>
      <c r="AI26" s="1">
        <f t="shared" si="5"/>
        <v>1161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'01.08.2018'!C27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12646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1581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'01.08.2018'!C28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113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14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'01.08.2018'!C29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265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33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'01.08.2018'!C30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159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20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'01.08.2018'!C31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M31+'01.08.2018'!AE31</f>
        <v>77110</v>
      </c>
      <c r="AF31" s="9">
        <f>N31+'01.08.2018'!AF31</f>
        <v>0</v>
      </c>
      <c r="AG31" s="9">
        <f>O31+'01.08.2018'!AG31</f>
        <v>25954</v>
      </c>
      <c r="AH31" s="9">
        <f>P31+'01.08.2018'!AH31</f>
        <v>36791</v>
      </c>
      <c r="AI31" s="1">
        <f t="shared" si="5"/>
        <v>12883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'01.08.2018'!C32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'01.08.2018'!C33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'01.08.2018'!C34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'01.08.2018'!C35</f>
        <v>60</v>
      </c>
      <c r="D35" s="1">
        <f>C35/12</f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'01.08.2018'!C37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23112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2889</v>
      </c>
      <c r="AJ37" s="10">
        <f>(Y37+Z37+AA37)/D37</f>
        <v>0</v>
      </c>
      <c r="AK37" s="10">
        <f>(Y37+Z37+AA37)/AI37</f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'01.08.2018'!C38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ref="AJ38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'01.08.2018'!C39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48126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6016</v>
      </c>
      <c r="AJ39" s="10">
        <f>(Y39+Z39+AA39)/D39</f>
        <v>0</v>
      </c>
      <c r="AK39" s="10">
        <f>(Y39+Z39+AA39)/AI39</f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'01.08.2018'!C40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ZWPW8+2YQl7QoHPaNbTGJjAOuK78i59zuY+KbffeO0r14iz7AmqpmMN/5+ALryaoVHR8YDVdlFLBP1cjg+bKdQ==" saltValue="MAsqNf7eiW6vigL24be2NA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77EA7A85-B1CD-42E3-A65C-7BF5198995A3}">
            <xm:f>'01.08.2018'!Z6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82687800-B0FA-43A6-A973-BFADB1DD4560}">
            <xm:f>'01.08.2018'!Z6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F7AC0E38-4311-457B-968E-BF6701792E2F}">
            <xm:f>'01.08.2018'!AA6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2265E86F-6314-4A1B-9701-1BD8F37E689A}">
            <xm:f>'01.08.2018'!AA6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AH13" sqref="AH13"/>
      <selection pane="topRight" activeCell="AH13" sqref="AH13"/>
      <selection pane="bottomLeft" activeCell="AH13" sqref="AH13"/>
      <selection pane="bottomRight" activeCell="E7" sqref="E7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0.441406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9.3320312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10.66406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57" t="s">
        <v>45</v>
      </c>
      <c r="B1" s="58"/>
      <c r="C1" s="58"/>
      <c r="D1" s="58"/>
      <c r="E1" s="58"/>
      <c r="F1" s="58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64" t="s">
        <v>0</v>
      </c>
      <c r="B2" s="64" t="s">
        <v>21</v>
      </c>
      <c r="C2" s="64" t="s">
        <v>77</v>
      </c>
      <c r="D2" s="64" t="s">
        <v>13</v>
      </c>
      <c r="E2" s="59" t="s">
        <v>73</v>
      </c>
      <c r="F2" s="59"/>
      <c r="G2" s="59"/>
      <c r="H2" s="59"/>
      <c r="I2" s="65" t="s">
        <v>74</v>
      </c>
      <c r="J2" s="65"/>
      <c r="K2" s="65"/>
      <c r="L2" s="65"/>
      <c r="M2" s="60" t="s">
        <v>75</v>
      </c>
      <c r="N2" s="61"/>
      <c r="O2" s="61"/>
      <c r="P2" s="61"/>
      <c r="Q2" s="62" t="s">
        <v>69</v>
      </c>
      <c r="R2" s="63"/>
      <c r="S2" s="63"/>
      <c r="T2" s="66" t="s">
        <v>70</v>
      </c>
      <c r="U2" s="67"/>
      <c r="V2" s="67"/>
      <c r="W2" s="65" t="s">
        <v>46</v>
      </c>
      <c r="X2" s="65" t="s">
        <v>71</v>
      </c>
      <c r="Y2" s="59" t="s">
        <v>72</v>
      </c>
      <c r="Z2" s="59"/>
      <c r="AA2" s="59"/>
      <c r="AB2" s="59"/>
      <c r="AC2" s="59"/>
      <c r="AD2" s="59"/>
      <c r="AE2" s="71" t="s">
        <v>76</v>
      </c>
      <c r="AF2" s="72"/>
      <c r="AG2" s="72"/>
      <c r="AH2" s="72"/>
      <c r="AI2" s="64" t="s">
        <v>81</v>
      </c>
      <c r="AJ2" s="70" t="s">
        <v>42</v>
      </c>
      <c r="AK2" s="70"/>
      <c r="AL2" s="35">
        <v>43101</v>
      </c>
    </row>
    <row r="3" spans="1:38" s="18" customFormat="1" ht="174.75" customHeight="1" x14ac:dyDescent="0.3">
      <c r="A3" s="64"/>
      <c r="B3" s="64"/>
      <c r="C3" s="64"/>
      <c r="D3" s="64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65"/>
      <c r="X3" s="65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64"/>
      <c r="AJ3" s="54" t="s">
        <v>83</v>
      </c>
      <c r="AK3" s="55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75" t="s">
        <v>1</v>
      </c>
      <c r="B5" s="76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3">
        <f>'01.09.2018'!C6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74369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8263</v>
      </c>
      <c r="AJ6" s="10">
        <f>(Y6+Z6+AA6)/D6</f>
        <v>0</v>
      </c>
      <c r="AK6" s="10">
        <f>(Y6+Z6+AA6)/AI6</f>
        <v>0</v>
      </c>
    </row>
    <row r="7" spans="1:38" ht="29.25" customHeight="1" x14ac:dyDescent="0.3">
      <c r="A7" s="25" t="s">
        <v>2</v>
      </c>
      <c r="B7" s="25" t="s">
        <v>35</v>
      </c>
      <c r="C7" s="53">
        <f>'01.09.2018'!C7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40311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4479</v>
      </c>
      <c r="AJ7" s="10">
        <f t="shared" ref="AJ7:AJ14" si="6">(Y7+Z7+AA7)/D7</f>
        <v>0</v>
      </c>
      <c r="AK7" s="10">
        <f t="shared" ref="AK7:AK39" si="7">(Y7+Z7+AA7)/AI7</f>
        <v>0</v>
      </c>
    </row>
    <row r="8" spans="1:38" ht="29.25" customHeight="1" x14ac:dyDescent="0.3">
      <c r="A8" s="25" t="s">
        <v>2</v>
      </c>
      <c r="B8" s="25" t="s">
        <v>40</v>
      </c>
      <c r="C8" s="53">
        <f>'01.09.2018'!C8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1476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164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3">
        <f>'01.09.2018'!C9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3">
        <f>'01.09.2018'!C10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148405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16489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3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3">
        <f>'01.09.2018'!C12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90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10</v>
      </c>
      <c r="AJ12" s="10">
        <f t="shared" si="6"/>
        <v>0</v>
      </c>
      <c r="AK12" s="10">
        <f t="shared" si="7"/>
        <v>0</v>
      </c>
    </row>
    <row r="13" spans="1:38" ht="31.5" customHeight="1" x14ac:dyDescent="0.3">
      <c r="A13" s="25" t="s">
        <v>19</v>
      </c>
      <c r="B13" s="25" t="s">
        <v>37</v>
      </c>
      <c r="C13" s="53">
        <f>'01.09.2018'!C13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238605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26512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3">
        <f>'01.09.2018'!C14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91506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10167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3">
        <f>'01.09.2018'!C15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>(Y15+Z15+AA15)/D15</f>
        <v>0</v>
      </c>
      <c r="AK15" s="10">
        <f>(Y15+Z15+AA15)/AI15</f>
        <v>0</v>
      </c>
    </row>
    <row r="16" spans="1:38" ht="23.25" customHeight="1" x14ac:dyDescent="0.3">
      <c r="A16" s="73" t="s">
        <v>6</v>
      </c>
      <c r="B16" s="74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3">
        <f>'01.09.2018'!C17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11538</v>
      </c>
      <c r="AF17" s="9">
        <f>N17+'01.09.2018'!AF17</f>
        <v>0</v>
      </c>
      <c r="AG17" s="9">
        <f>O17+'01.09.2018'!AG17</f>
        <v>1616</v>
      </c>
      <c r="AH17" s="9">
        <f>P17+'01.09.2018'!AH17</f>
        <v>1044</v>
      </c>
      <c r="AI17" s="1">
        <f t="shared" si="5"/>
        <v>1462</v>
      </c>
      <c r="AJ17" s="10">
        <f>(Y17+Z17+AA17)/D17</f>
        <v>0</v>
      </c>
      <c r="AK17" s="10">
        <f>(Y17+Z17+AA17)/AI17</f>
        <v>0</v>
      </c>
    </row>
    <row r="18" spans="1:37" ht="31.5" customHeight="1" x14ac:dyDescent="0.3">
      <c r="A18" s="25" t="s">
        <v>20</v>
      </c>
      <c r="B18" s="25" t="s">
        <v>38</v>
      </c>
      <c r="C18" s="53">
        <f>'01.09.2018'!C18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88406</v>
      </c>
      <c r="AF18" s="9">
        <f>N18+'01.09.2018'!AF18</f>
        <v>0</v>
      </c>
      <c r="AG18" s="9">
        <f>O18+'01.09.2018'!AG18</f>
        <v>0</v>
      </c>
      <c r="AH18" s="9">
        <f>P18+'01.09.2018'!AH18</f>
        <v>33361</v>
      </c>
      <c r="AI18" s="1">
        <f t="shared" si="5"/>
        <v>9823</v>
      </c>
      <c r="AJ18" s="10">
        <f t="shared" ref="AJ18:AJ34" si="8">(Y18+Z18+AA18)/D18</f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3">
        <f>'01.09.2018'!C19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5613</v>
      </c>
      <c r="AF19" s="9">
        <f>N19+'01.09.2018'!AF19</f>
        <v>0</v>
      </c>
      <c r="AG19" s="9">
        <f>O19+'01.09.2018'!AG19</f>
        <v>7872</v>
      </c>
      <c r="AH19" s="9">
        <f>P19+'01.09.2018'!AH19</f>
        <v>9975</v>
      </c>
      <c r="AI19" s="1">
        <f t="shared" si="5"/>
        <v>1498</v>
      </c>
      <c r="AJ19" s="10">
        <f t="shared" si="8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3">
        <f>'01.09.2018'!C20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33508</v>
      </c>
      <c r="AF20" s="9">
        <f>N20+'01.09.2018'!AF20</f>
        <v>0</v>
      </c>
      <c r="AG20" s="9">
        <f>O20+'01.09.2018'!AG20</f>
        <v>23942</v>
      </c>
      <c r="AH20" s="9">
        <f>P20+'01.09.2018'!AH20</f>
        <v>10329</v>
      </c>
      <c r="AI20" s="1">
        <f t="shared" si="5"/>
        <v>6383</v>
      </c>
      <c r="AJ20" s="10">
        <f t="shared" si="8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3">
        <f>'01.09.2018'!C21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273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30</v>
      </c>
      <c r="AJ21" s="10">
        <f t="shared" si="8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3">
        <f>'01.09.2018'!C22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1715</v>
      </c>
      <c r="AF22" s="9">
        <f>N22+'01.09.2018'!AF22</f>
        <v>0</v>
      </c>
      <c r="AG22" s="9">
        <f>O22+'01.09.2018'!AG22</f>
        <v>7787.5</v>
      </c>
      <c r="AH22" s="9">
        <f>P22+'01.09.2018'!AH22</f>
        <v>1966</v>
      </c>
      <c r="AI22" s="1">
        <f t="shared" si="5"/>
        <v>1056</v>
      </c>
      <c r="AJ22" s="10">
        <f t="shared" si="8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3">
        <f>'01.09.2018'!C23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193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21</v>
      </c>
      <c r="AJ23" s="10">
        <f t="shared" si="8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3">
        <f>'01.09.2018'!C24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128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14</v>
      </c>
      <c r="AJ24" s="10">
        <f t="shared" si="8"/>
        <v>0</v>
      </c>
      <c r="AK24" s="10">
        <f t="shared" si="7"/>
        <v>0</v>
      </c>
    </row>
    <row r="25" spans="1:37" ht="34.5" customHeight="1" x14ac:dyDescent="0.3">
      <c r="A25" s="25" t="s">
        <v>60</v>
      </c>
      <c r="B25" s="25" t="s">
        <v>44</v>
      </c>
      <c r="C25" s="53">
        <f>'01.09.2018'!C25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101121.18</v>
      </c>
      <c r="AF25" s="9">
        <f>N25+'01.09.2018'!AF25</f>
        <v>0</v>
      </c>
      <c r="AG25" s="44">
        <f>O25+'01.09.2018'!AG25</f>
        <v>40208</v>
      </c>
      <c r="AH25" s="9">
        <f>P25+'01.09.2018'!AH25</f>
        <v>64948</v>
      </c>
      <c r="AI25" s="1">
        <f t="shared" si="5"/>
        <v>15703</v>
      </c>
      <c r="AJ25" s="10">
        <f t="shared" si="8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3">
        <f>'01.09.2018'!C26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5278</v>
      </c>
      <c r="AF26" s="9">
        <f>N26+'01.09.2018'!AF26</f>
        <v>0</v>
      </c>
      <c r="AG26" s="9">
        <f>O26+'01.09.2018'!AG26</f>
        <v>4007</v>
      </c>
      <c r="AH26" s="9">
        <f>P26+'01.09.2018'!AH26</f>
        <v>118</v>
      </c>
      <c r="AI26" s="1">
        <f t="shared" si="5"/>
        <v>1032</v>
      </c>
      <c r="AJ26" s="10">
        <f t="shared" si="8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3">
        <f>'01.09.2018'!C27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12646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1405</v>
      </c>
      <c r="AJ27" s="10">
        <f t="shared" si="8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3">
        <f>'01.09.2018'!C28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113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13</v>
      </c>
      <c r="AJ28" s="10">
        <f t="shared" si="8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3">
        <f>'01.09.2018'!C29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265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29</v>
      </c>
      <c r="AJ29" s="10">
        <f t="shared" si="8"/>
        <v>0</v>
      </c>
      <c r="AK29" s="10">
        <f t="shared" si="7"/>
        <v>0</v>
      </c>
    </row>
    <row r="30" spans="1:37" ht="32.25" customHeight="1" x14ac:dyDescent="0.3">
      <c r="A30" s="25" t="s">
        <v>10</v>
      </c>
      <c r="B30" s="25" t="s">
        <v>38</v>
      </c>
      <c r="C30" s="53">
        <f>'01.09.2018'!C30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159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18</v>
      </c>
      <c r="AJ30" s="10">
        <f t="shared" si="8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3">
        <f>'01.09.2018'!C31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77110</v>
      </c>
      <c r="AF31" s="9">
        <f>N31+'01.09.2018'!AF31</f>
        <v>0</v>
      </c>
      <c r="AG31" s="9">
        <f>O31+'01.09.2018'!AG31</f>
        <v>25954</v>
      </c>
      <c r="AH31" s="9">
        <f>P31+'01.09.2018'!AH31</f>
        <v>36791</v>
      </c>
      <c r="AI31" s="1">
        <f t="shared" si="5"/>
        <v>11452</v>
      </c>
      <c r="AJ31" s="10">
        <f t="shared" si="8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3">
        <f>'01.09.2018'!C32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8"/>
        <v>0</v>
      </c>
      <c r="AK32" s="10" t="e">
        <f t="shared" si="7"/>
        <v>#DIV/0!</v>
      </c>
    </row>
    <row r="33" spans="1:38" ht="36" customHeight="1" x14ac:dyDescent="0.3">
      <c r="A33" s="25" t="s">
        <v>63</v>
      </c>
      <c r="B33" s="25" t="s">
        <v>64</v>
      </c>
      <c r="C33" s="53">
        <f>'01.09.2018'!C33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8"/>
        <v>0</v>
      </c>
      <c r="AK33" s="10" t="e">
        <f t="shared" si="7"/>
        <v>#DIV/0!</v>
      </c>
    </row>
    <row r="34" spans="1:38" ht="48.75" customHeight="1" x14ac:dyDescent="0.3">
      <c r="A34" s="26" t="s">
        <v>65</v>
      </c>
      <c r="B34" s="27" t="s">
        <v>67</v>
      </c>
      <c r="C34" s="53">
        <f>'01.09.2018'!C34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8"/>
        <v>0</v>
      </c>
      <c r="AK34" s="10" t="e">
        <f t="shared" si="7"/>
        <v>#DIV/0!</v>
      </c>
    </row>
    <row r="35" spans="1:38" ht="55.5" customHeight="1" x14ac:dyDescent="0.3">
      <c r="A35" s="26" t="s">
        <v>65</v>
      </c>
      <c r="B35" s="27" t="s">
        <v>66</v>
      </c>
      <c r="C35" s="53">
        <f>'01.09.2018'!C35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>(Y35+Z35+AA35)/D35</f>
        <v>0</v>
      </c>
      <c r="AK35" s="10" t="e">
        <f>(Y35+Z35+AA35)/AI35</f>
        <v>#DIV/0!</v>
      </c>
    </row>
    <row r="36" spans="1:38" ht="23.25" customHeight="1" x14ac:dyDescent="0.3">
      <c r="A36" s="73" t="s">
        <v>17</v>
      </c>
      <c r="B36" s="73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48" customHeight="1" x14ac:dyDescent="0.3">
      <c r="A37" s="25" t="s">
        <v>15</v>
      </c>
      <c r="B37" s="25" t="s">
        <v>41</v>
      </c>
      <c r="C37" s="53">
        <f>'01.09.2018'!C37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23112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2568</v>
      </c>
      <c r="AJ37" s="10">
        <f>(Y37+Z37+AA37)/D37</f>
        <v>0</v>
      </c>
      <c r="AK37" s="10">
        <f t="shared" si="7"/>
        <v>0</v>
      </c>
    </row>
    <row r="38" spans="1:38" ht="35.25" customHeight="1" x14ac:dyDescent="0.3">
      <c r="A38" s="25" t="s">
        <v>33</v>
      </c>
      <c r="B38" s="25" t="s">
        <v>43</v>
      </c>
      <c r="C38" s="53">
        <f>'01.09.2018'!C38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ref="AJ38:AJ39" si="9">(Y38+Z38+AA38)/D38</f>
        <v>0</v>
      </c>
      <c r="AK38" s="10" t="e">
        <f t="shared" si="7"/>
        <v>#DIV/0!</v>
      </c>
    </row>
    <row r="39" spans="1:38" ht="39" customHeight="1" x14ac:dyDescent="0.3">
      <c r="A39" s="25" t="s">
        <v>16</v>
      </c>
      <c r="B39" s="25" t="s">
        <v>31</v>
      </c>
      <c r="C39" s="53">
        <f>'01.09.2018'!C39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48126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5347</v>
      </c>
      <c r="AJ39" s="10">
        <f t="shared" si="9"/>
        <v>0</v>
      </c>
      <c r="AK39" s="10">
        <f t="shared" si="7"/>
        <v>0</v>
      </c>
    </row>
    <row r="40" spans="1:38" ht="33.75" customHeight="1" x14ac:dyDescent="0.3">
      <c r="A40" s="28" t="s">
        <v>16</v>
      </c>
      <c r="B40" s="28" t="s">
        <v>32</v>
      </c>
      <c r="C40" s="53">
        <f>'01.09.2018'!C40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>(Y40+Z40+AA40)/D40</f>
        <v>0</v>
      </c>
      <c r="AK40" s="10" t="e">
        <f>(Y40+Z40+AA40)/AI40</f>
        <v>#DIV/0!</v>
      </c>
    </row>
    <row r="41" spans="1:38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8" ht="15.6" x14ac:dyDescent="0.3">
      <c r="A42" s="6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8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8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8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8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8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8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V+Jc+u6otENv/GVz/Hmi97gNjzlQCK25z0vtuf9jXyhupAMZ5ZW8VRBg1rHxAA98nPeSbDFWxmXLHCzYn1/P6A==" saltValue="PntoL5zVBWqpsrN46WOY6Q==" spinCount="100000" sheet="1" objects="1" scenarios="1" formatCells="0" selectLockedCells="1"/>
  <mergeCells count="20"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E6:E15 E17:E35 E37:E40</xm:sqref>
        </x14:conditionalFormatting>
        <x14:conditionalFormatting xmlns:xm="http://schemas.microsoft.com/office/excel/2006/main">
          <x14:cfRule type="cellIs" priority="5" operator="notEqual" id="{A93F6445-1488-4295-A513-11C715CEDB66}">
            <xm:f>'01.09.2018'!Z6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6" operator="equal" id="{BC002BF5-28F3-45AC-BFAA-73D1C63D3B6C}">
            <xm:f>'01.09.2018'!Z6</xm:f>
            <x14:dxf/>
          </x14:cfRule>
          <xm:sqref>F6:F15 F17:F35 F37:F40</xm:sqref>
        </x14:conditionalFormatting>
        <x14:conditionalFormatting xmlns:xm="http://schemas.microsoft.com/office/excel/2006/main">
          <x14:cfRule type="cellIs" priority="3" operator="notEqual" id="{A09E3925-D9A7-4CE7-B8F1-4E01A953C653}">
            <xm:f>'01.09.2018'!AA6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4" operator="equal" id="{4396AC8C-384A-44F6-BD13-AD87D4723E69}">
            <xm:f>'01.09.2018'!AA6</xm:f>
            <x14:dxf/>
          </x14:cfRule>
          <xm:sqref>G6:G15 G17:G35 G37:G40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2018-07-05T07:11:39Z</dcterms:modified>
</cp:coreProperties>
</file>