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0" windowWidth="23256" windowHeight="12432" firstSheet="1" activeTab="8"/>
  </bookViews>
  <sheets>
    <sheet name="01.02.2018" sheetId="1" r:id="rId1"/>
    <sheet name="01.03.2018" sheetId="2" r:id="rId2"/>
    <sheet name="01.04.2018" sheetId="3" r:id="rId3"/>
    <sheet name="01.05.2018" sheetId="4" r:id="rId4"/>
    <sheet name="01.06.2018" sheetId="5" r:id="rId5"/>
    <sheet name="01.07.2018" sheetId="6" r:id="rId6"/>
    <sheet name="01.08.2018" sheetId="7" r:id="rId7"/>
    <sheet name="01.09.2018" sheetId="8" r:id="rId8"/>
    <sheet name="01.10.2018" sheetId="9" r:id="rId9"/>
    <sheet name="01.11.2018" sheetId="13" r:id="rId10"/>
    <sheet name="01.12.2018" sheetId="14" r:id="rId11"/>
    <sheet name="01.01.2019" sheetId="15" r:id="rId12"/>
  </sheets>
  <externalReferences>
    <externalReference r:id="rId13"/>
  </externalReferences>
  <calcPr calcId="144525"/>
</workbook>
</file>

<file path=xl/calcChain.xml><?xml version="1.0" encoding="utf-8"?>
<calcChain xmlns="http://schemas.openxmlformats.org/spreadsheetml/2006/main">
  <c r="M25" i="6" l="1"/>
  <c r="M25" i="5" l="1"/>
  <c r="O19" i="4" l="1"/>
  <c r="O17" i="4"/>
  <c r="O22" i="4"/>
  <c r="O20" i="4"/>
  <c r="M25" i="4"/>
  <c r="I18" i="4"/>
  <c r="O25" i="2" l="1"/>
  <c r="O19" i="2"/>
  <c r="O17" i="2"/>
  <c r="O22" i="2"/>
  <c r="O20" i="2"/>
  <c r="O26" i="2"/>
  <c r="D17" i="1" l="1"/>
  <c r="AA33" i="1" l="1"/>
  <c r="AA34" i="1"/>
  <c r="AA35" i="1"/>
  <c r="AA37" i="1"/>
  <c r="AA38" i="1"/>
  <c r="AA39" i="1"/>
  <c r="AA40" i="1"/>
  <c r="C34" i="2"/>
  <c r="C40" i="2" l="1"/>
  <c r="C39" i="2"/>
  <c r="AL3" i="1"/>
  <c r="D6" i="1" l="1"/>
  <c r="D7" i="1"/>
  <c r="D8" i="1"/>
  <c r="D9" i="1"/>
  <c r="D10" i="1"/>
  <c r="D11" i="1"/>
  <c r="D12" i="1"/>
  <c r="D13" i="1"/>
  <c r="D14" i="1"/>
  <c r="D15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7" i="1"/>
  <c r="D38" i="1"/>
  <c r="D39" i="1"/>
  <c r="D40" i="1"/>
  <c r="AE6" i="1" l="1"/>
  <c r="AA6" i="1"/>
  <c r="Z6" i="1"/>
  <c r="Y6" i="1"/>
  <c r="AJ6" i="1" l="1"/>
  <c r="AE6" i="2"/>
  <c r="Z27" i="1" l="1"/>
  <c r="AA19" i="1"/>
  <c r="AD40" i="15" l="1"/>
  <c r="AA40" i="15"/>
  <c r="Z40" i="15"/>
  <c r="Y40" i="15"/>
  <c r="AD39" i="15"/>
  <c r="AA39" i="15"/>
  <c r="Z39" i="15"/>
  <c r="Y39" i="15"/>
  <c r="AD38" i="15"/>
  <c r="AA38" i="15"/>
  <c r="Z38" i="15"/>
  <c r="Y38" i="15"/>
  <c r="AD37" i="15"/>
  <c r="AA37" i="15"/>
  <c r="Z37" i="15"/>
  <c r="Y37" i="15"/>
  <c r="AD35" i="15"/>
  <c r="AA35" i="15"/>
  <c r="Z35" i="15"/>
  <c r="Y35" i="15"/>
  <c r="AD34" i="15"/>
  <c r="AA34" i="15"/>
  <c r="Z34" i="15"/>
  <c r="Y34" i="15"/>
  <c r="AD33" i="15"/>
  <c r="AA33" i="15"/>
  <c r="Z33" i="15"/>
  <c r="Y33" i="15"/>
  <c r="AD32" i="15"/>
  <c r="AA32" i="15"/>
  <c r="Z32" i="15"/>
  <c r="Y32" i="15"/>
  <c r="AD31" i="15"/>
  <c r="AA31" i="15"/>
  <c r="Z31" i="15"/>
  <c r="Y31" i="15"/>
  <c r="AD30" i="15"/>
  <c r="AA30" i="15"/>
  <c r="Z30" i="15"/>
  <c r="Y30" i="15"/>
  <c r="AD29" i="15"/>
  <c r="AA29" i="15"/>
  <c r="Z29" i="15"/>
  <c r="Y29" i="15"/>
  <c r="AD28" i="15"/>
  <c r="AA28" i="15"/>
  <c r="Z28" i="15"/>
  <c r="Y28" i="15"/>
  <c r="AD27" i="15"/>
  <c r="AA27" i="15"/>
  <c r="Z27" i="15"/>
  <c r="Y27" i="15"/>
  <c r="AD26" i="15"/>
  <c r="AA26" i="15"/>
  <c r="Z26" i="15"/>
  <c r="Y26" i="15"/>
  <c r="AD25" i="15"/>
  <c r="AA25" i="15"/>
  <c r="Z25" i="15"/>
  <c r="Y25" i="15"/>
  <c r="AD24" i="15"/>
  <c r="AA24" i="15"/>
  <c r="Z24" i="15"/>
  <c r="Y24" i="15"/>
  <c r="AD23" i="15"/>
  <c r="AA23" i="15"/>
  <c r="Z23" i="15"/>
  <c r="Y23" i="15"/>
  <c r="AD22" i="15"/>
  <c r="AA22" i="15"/>
  <c r="Z22" i="15"/>
  <c r="Y22" i="15"/>
  <c r="AD21" i="15"/>
  <c r="AA21" i="15"/>
  <c r="Z21" i="15"/>
  <c r="Y21" i="15"/>
  <c r="AD20" i="15"/>
  <c r="AA20" i="15"/>
  <c r="Z20" i="15"/>
  <c r="Y20" i="15"/>
  <c r="AD19" i="15"/>
  <c r="AA19" i="15"/>
  <c r="Z19" i="15"/>
  <c r="Y19" i="15"/>
  <c r="AD18" i="15"/>
  <c r="AA18" i="15"/>
  <c r="Z18" i="15"/>
  <c r="Y18" i="15"/>
  <c r="AD17" i="15"/>
  <c r="AA17" i="15"/>
  <c r="Z17" i="15"/>
  <c r="Y17" i="15"/>
  <c r="AD15" i="15"/>
  <c r="AA15" i="15"/>
  <c r="Z15" i="15"/>
  <c r="Y15" i="15"/>
  <c r="AD14" i="15"/>
  <c r="AA14" i="15"/>
  <c r="Z14" i="15"/>
  <c r="Y14" i="15"/>
  <c r="AD13" i="15"/>
  <c r="AA13" i="15"/>
  <c r="Z13" i="15"/>
  <c r="Y13" i="15"/>
  <c r="AD12" i="15"/>
  <c r="AA12" i="15"/>
  <c r="Z12" i="15"/>
  <c r="Y12" i="15"/>
  <c r="AD11" i="15"/>
  <c r="AA11" i="15"/>
  <c r="Z11" i="15"/>
  <c r="Y11" i="15"/>
  <c r="AD10" i="15"/>
  <c r="AA10" i="15"/>
  <c r="Z10" i="15"/>
  <c r="Y10" i="15"/>
  <c r="AD9" i="15"/>
  <c r="AA9" i="15"/>
  <c r="Z9" i="15"/>
  <c r="Y9" i="15"/>
  <c r="AD8" i="15"/>
  <c r="AA8" i="15"/>
  <c r="Z8" i="15"/>
  <c r="Y8" i="15"/>
  <c r="AD7" i="15"/>
  <c r="AA7" i="15"/>
  <c r="Z7" i="15"/>
  <c r="Y7" i="15"/>
  <c r="AD6" i="15"/>
  <c r="AA6" i="15"/>
  <c r="Z6" i="15"/>
  <c r="Y6" i="15"/>
  <c r="AL3" i="15"/>
  <c r="AD40" i="14"/>
  <c r="AA40" i="14"/>
  <c r="Z40" i="14"/>
  <c r="Y40" i="14"/>
  <c r="AD39" i="14"/>
  <c r="AA39" i="14"/>
  <c r="Z39" i="14"/>
  <c r="Y39" i="14"/>
  <c r="AD38" i="14"/>
  <c r="AA38" i="14"/>
  <c r="Z38" i="14"/>
  <c r="Y38" i="14"/>
  <c r="AD37" i="14"/>
  <c r="AA37" i="14"/>
  <c r="Z37" i="14"/>
  <c r="Y37" i="14"/>
  <c r="AD35" i="14"/>
  <c r="AA35" i="14"/>
  <c r="Z35" i="14"/>
  <c r="Y35" i="14"/>
  <c r="AD34" i="14"/>
  <c r="AA34" i="14"/>
  <c r="Z34" i="14"/>
  <c r="Y34" i="14"/>
  <c r="AD33" i="14"/>
  <c r="AA33" i="14"/>
  <c r="Z33" i="14"/>
  <c r="Y33" i="14"/>
  <c r="AD32" i="14"/>
  <c r="AA32" i="14"/>
  <c r="Z32" i="14"/>
  <c r="Y32" i="14"/>
  <c r="AD31" i="14"/>
  <c r="AA31" i="14"/>
  <c r="Z31" i="14"/>
  <c r="Y31" i="14"/>
  <c r="AD30" i="14"/>
  <c r="AA30" i="14"/>
  <c r="Z30" i="14"/>
  <c r="Y30" i="14"/>
  <c r="AD29" i="14"/>
  <c r="AA29" i="14"/>
  <c r="Z29" i="14"/>
  <c r="Y29" i="14"/>
  <c r="AD28" i="14"/>
  <c r="AA28" i="14"/>
  <c r="Z28" i="14"/>
  <c r="Y28" i="14"/>
  <c r="AD27" i="14"/>
  <c r="AA27" i="14"/>
  <c r="Z27" i="14"/>
  <c r="Y27" i="14"/>
  <c r="AD26" i="14"/>
  <c r="AA26" i="14"/>
  <c r="Z26" i="14"/>
  <c r="Y26" i="14"/>
  <c r="AD25" i="14"/>
  <c r="AA25" i="14"/>
  <c r="Z25" i="14"/>
  <c r="Y25" i="14"/>
  <c r="AD24" i="14"/>
  <c r="AA24" i="14"/>
  <c r="Z24" i="14"/>
  <c r="Y24" i="14"/>
  <c r="AD23" i="14"/>
  <c r="AA23" i="14"/>
  <c r="Z23" i="14"/>
  <c r="Y23" i="14"/>
  <c r="AD22" i="14"/>
  <c r="AA22" i="14"/>
  <c r="Z22" i="14"/>
  <c r="Y22" i="14"/>
  <c r="AD21" i="14"/>
  <c r="AA21" i="14"/>
  <c r="Z21" i="14"/>
  <c r="Y21" i="14"/>
  <c r="AD20" i="14"/>
  <c r="AA20" i="14"/>
  <c r="Z20" i="14"/>
  <c r="Y20" i="14"/>
  <c r="AD19" i="14"/>
  <c r="AA19" i="14"/>
  <c r="Z19" i="14"/>
  <c r="Y19" i="14"/>
  <c r="AD18" i="14"/>
  <c r="AA18" i="14"/>
  <c r="Z18" i="14"/>
  <c r="Y18" i="14"/>
  <c r="AD17" i="14"/>
  <c r="AA17" i="14"/>
  <c r="Z17" i="14"/>
  <c r="Y17" i="14"/>
  <c r="AD15" i="14"/>
  <c r="AA15" i="14"/>
  <c r="Z15" i="14"/>
  <c r="Y15" i="14"/>
  <c r="AD14" i="14"/>
  <c r="AA14" i="14"/>
  <c r="Z14" i="14"/>
  <c r="Y14" i="14"/>
  <c r="AD13" i="14"/>
  <c r="AA13" i="14"/>
  <c r="Z13" i="14"/>
  <c r="Y13" i="14"/>
  <c r="AD12" i="14"/>
  <c r="AA12" i="14"/>
  <c r="Z12" i="14"/>
  <c r="Y12" i="14"/>
  <c r="AD11" i="14"/>
  <c r="AA11" i="14"/>
  <c r="Z11" i="14"/>
  <c r="Y11" i="14"/>
  <c r="AD10" i="14"/>
  <c r="AA10" i="14"/>
  <c r="Z10" i="14"/>
  <c r="Y10" i="14"/>
  <c r="AD9" i="14"/>
  <c r="AA9" i="14"/>
  <c r="Z9" i="14"/>
  <c r="Y9" i="14"/>
  <c r="AD8" i="14"/>
  <c r="AA8" i="14"/>
  <c r="Z8" i="14"/>
  <c r="Y8" i="14"/>
  <c r="AD7" i="14"/>
  <c r="AA7" i="14"/>
  <c r="Z7" i="14"/>
  <c r="Y7" i="14"/>
  <c r="AD6" i="14"/>
  <c r="AA6" i="14"/>
  <c r="Z6" i="14"/>
  <c r="Y6" i="14"/>
  <c r="AL3" i="14"/>
  <c r="AD40" i="13" l="1"/>
  <c r="AA40" i="13"/>
  <c r="Z40" i="13"/>
  <c r="Y40" i="13"/>
  <c r="AD39" i="13"/>
  <c r="AA39" i="13"/>
  <c r="Z39" i="13"/>
  <c r="Y39" i="13"/>
  <c r="AD38" i="13"/>
  <c r="AA38" i="13"/>
  <c r="Z38" i="13"/>
  <c r="Y38" i="13"/>
  <c r="AD37" i="13"/>
  <c r="AA37" i="13"/>
  <c r="Z37" i="13"/>
  <c r="Y37" i="13"/>
  <c r="AD35" i="13"/>
  <c r="AA35" i="13"/>
  <c r="Z35" i="13"/>
  <c r="Y35" i="13"/>
  <c r="AD34" i="13"/>
  <c r="AA34" i="13"/>
  <c r="Z34" i="13"/>
  <c r="Y34" i="13"/>
  <c r="AD33" i="13"/>
  <c r="AA33" i="13"/>
  <c r="Z33" i="13"/>
  <c r="Y33" i="13"/>
  <c r="AD32" i="13"/>
  <c r="AA32" i="13"/>
  <c r="Z32" i="13"/>
  <c r="Y32" i="13"/>
  <c r="AD31" i="13"/>
  <c r="AA31" i="13"/>
  <c r="Z31" i="13"/>
  <c r="Y31" i="13"/>
  <c r="AD30" i="13"/>
  <c r="AA30" i="13"/>
  <c r="Z30" i="13"/>
  <c r="Y30" i="13"/>
  <c r="AD29" i="13"/>
  <c r="AA29" i="13"/>
  <c r="Z29" i="13"/>
  <c r="Y29" i="13"/>
  <c r="AD28" i="13"/>
  <c r="AA28" i="13"/>
  <c r="Z28" i="13"/>
  <c r="Y28" i="13"/>
  <c r="AD27" i="13"/>
  <c r="AA27" i="13"/>
  <c r="Z27" i="13"/>
  <c r="Y27" i="13"/>
  <c r="AD26" i="13"/>
  <c r="AA26" i="13"/>
  <c r="Z26" i="13"/>
  <c r="Y26" i="13"/>
  <c r="AD25" i="13"/>
  <c r="AA25" i="13"/>
  <c r="Z25" i="13"/>
  <c r="Y25" i="13"/>
  <c r="AD24" i="13"/>
  <c r="AA24" i="13"/>
  <c r="Z24" i="13"/>
  <c r="Y24" i="13"/>
  <c r="AD23" i="13"/>
  <c r="AA23" i="13"/>
  <c r="Z23" i="13"/>
  <c r="Y23" i="13"/>
  <c r="AD22" i="13"/>
  <c r="AA22" i="13"/>
  <c r="Z22" i="13"/>
  <c r="Y22" i="13"/>
  <c r="AD21" i="13"/>
  <c r="AA21" i="13"/>
  <c r="Z21" i="13"/>
  <c r="Y21" i="13"/>
  <c r="AD20" i="13"/>
  <c r="AA20" i="13"/>
  <c r="Z20" i="13"/>
  <c r="Y20" i="13"/>
  <c r="AD19" i="13"/>
  <c r="AA19" i="13"/>
  <c r="Z19" i="13"/>
  <c r="Y19" i="13"/>
  <c r="AD18" i="13"/>
  <c r="AA18" i="13"/>
  <c r="Z18" i="13"/>
  <c r="Y18" i="13"/>
  <c r="AD17" i="13"/>
  <c r="AA17" i="13"/>
  <c r="Z17" i="13"/>
  <c r="Y17" i="13"/>
  <c r="AD15" i="13"/>
  <c r="AA15" i="13"/>
  <c r="Z15" i="13"/>
  <c r="Y15" i="13"/>
  <c r="AD14" i="13"/>
  <c r="AA14" i="13"/>
  <c r="Z14" i="13"/>
  <c r="Y14" i="13"/>
  <c r="AD13" i="13"/>
  <c r="AA13" i="13"/>
  <c r="Z13" i="13"/>
  <c r="Y13" i="13"/>
  <c r="AD12" i="13"/>
  <c r="AA12" i="13"/>
  <c r="Z12" i="13"/>
  <c r="Y12" i="13"/>
  <c r="AD11" i="13"/>
  <c r="AA11" i="13"/>
  <c r="Z11" i="13"/>
  <c r="Y11" i="13"/>
  <c r="AD10" i="13"/>
  <c r="AA10" i="13"/>
  <c r="Z10" i="13"/>
  <c r="Y10" i="13"/>
  <c r="AD9" i="13"/>
  <c r="AA9" i="13"/>
  <c r="Z9" i="13"/>
  <c r="Y9" i="13"/>
  <c r="AD8" i="13"/>
  <c r="AA8" i="13"/>
  <c r="Z8" i="13"/>
  <c r="Y8" i="13"/>
  <c r="AD7" i="13"/>
  <c r="AA7" i="13"/>
  <c r="Z7" i="13"/>
  <c r="Y7" i="13"/>
  <c r="AD6" i="13"/>
  <c r="AA6" i="13"/>
  <c r="Z6" i="13"/>
  <c r="Y6" i="13"/>
  <c r="AL3" i="13"/>
  <c r="AD7" i="6" l="1"/>
  <c r="AA7" i="6"/>
  <c r="Z7" i="6"/>
  <c r="Y6" i="6"/>
  <c r="AD40" i="9" l="1"/>
  <c r="AA40" i="9"/>
  <c r="Z40" i="9"/>
  <c r="Y40" i="9"/>
  <c r="AD39" i="9"/>
  <c r="AA39" i="9"/>
  <c r="Z39" i="9"/>
  <c r="Y39" i="9"/>
  <c r="AD38" i="9"/>
  <c r="AA38" i="9"/>
  <c r="Z38" i="9"/>
  <c r="Y38" i="9"/>
  <c r="AD37" i="9"/>
  <c r="AA37" i="9"/>
  <c r="Z37" i="9"/>
  <c r="Y37" i="9"/>
  <c r="AD35" i="9"/>
  <c r="AA35" i="9"/>
  <c r="Z35" i="9"/>
  <c r="Y35" i="9"/>
  <c r="AD34" i="9"/>
  <c r="AA34" i="9"/>
  <c r="Z34" i="9"/>
  <c r="Y34" i="9"/>
  <c r="AD33" i="9"/>
  <c r="AA33" i="9"/>
  <c r="Z33" i="9"/>
  <c r="Y33" i="9"/>
  <c r="AD32" i="9"/>
  <c r="AA32" i="9"/>
  <c r="Z32" i="9"/>
  <c r="Y32" i="9"/>
  <c r="AD31" i="9"/>
  <c r="AA31" i="9"/>
  <c r="Z31" i="9"/>
  <c r="Y31" i="9"/>
  <c r="AD30" i="9"/>
  <c r="AA30" i="9"/>
  <c r="Z30" i="9"/>
  <c r="Y30" i="9"/>
  <c r="AD29" i="9"/>
  <c r="AA29" i="9"/>
  <c r="Z29" i="9"/>
  <c r="Y29" i="9"/>
  <c r="AD28" i="9"/>
  <c r="AA28" i="9"/>
  <c r="Z28" i="9"/>
  <c r="Y28" i="9"/>
  <c r="AD27" i="9"/>
  <c r="AA27" i="9"/>
  <c r="Z27" i="9"/>
  <c r="Y27" i="9"/>
  <c r="AD26" i="9"/>
  <c r="AA26" i="9"/>
  <c r="Z26" i="9"/>
  <c r="Y26" i="9"/>
  <c r="AD25" i="9"/>
  <c r="AA25" i="9"/>
  <c r="Z25" i="9"/>
  <c r="Y25" i="9"/>
  <c r="AD24" i="9"/>
  <c r="AA24" i="9"/>
  <c r="Z24" i="9"/>
  <c r="Y24" i="9"/>
  <c r="AD23" i="9"/>
  <c r="AA23" i="9"/>
  <c r="Z23" i="9"/>
  <c r="Y23" i="9"/>
  <c r="AD22" i="9"/>
  <c r="AA22" i="9"/>
  <c r="Z22" i="9"/>
  <c r="Y22" i="9"/>
  <c r="AD21" i="9"/>
  <c r="AA21" i="9"/>
  <c r="Z21" i="9"/>
  <c r="Y21" i="9"/>
  <c r="AD20" i="9"/>
  <c r="AA20" i="9"/>
  <c r="Z20" i="9"/>
  <c r="Y20" i="9"/>
  <c r="AD19" i="9"/>
  <c r="AA19" i="9"/>
  <c r="Z19" i="9"/>
  <c r="Y19" i="9"/>
  <c r="AD18" i="9"/>
  <c r="AA18" i="9"/>
  <c r="Z18" i="9"/>
  <c r="Y18" i="9"/>
  <c r="AD17" i="9"/>
  <c r="AA17" i="9"/>
  <c r="Z17" i="9"/>
  <c r="Y17" i="9"/>
  <c r="AD15" i="9"/>
  <c r="AA15" i="9"/>
  <c r="Z15" i="9"/>
  <c r="Y15" i="9"/>
  <c r="AD14" i="9"/>
  <c r="AA14" i="9"/>
  <c r="Z14" i="9"/>
  <c r="Y14" i="9"/>
  <c r="AD13" i="9"/>
  <c r="AA13" i="9"/>
  <c r="Z13" i="9"/>
  <c r="Y13" i="9"/>
  <c r="AD12" i="9"/>
  <c r="AA12" i="9"/>
  <c r="Z12" i="9"/>
  <c r="Y12" i="9"/>
  <c r="AD11" i="9"/>
  <c r="AA11" i="9"/>
  <c r="Z11" i="9"/>
  <c r="Y11" i="9"/>
  <c r="AD10" i="9"/>
  <c r="AA10" i="9"/>
  <c r="Z10" i="9"/>
  <c r="Y10" i="9"/>
  <c r="AD9" i="9"/>
  <c r="AA9" i="9"/>
  <c r="Z9" i="9"/>
  <c r="Y9" i="9"/>
  <c r="AD8" i="9"/>
  <c r="AA8" i="9"/>
  <c r="Z8" i="9"/>
  <c r="Y8" i="9"/>
  <c r="AD7" i="9"/>
  <c r="AA7" i="9"/>
  <c r="Z7" i="9"/>
  <c r="Y7" i="9"/>
  <c r="AD6" i="9"/>
  <c r="AA6" i="9"/>
  <c r="Z6" i="9"/>
  <c r="Y6" i="9"/>
  <c r="AL3" i="9"/>
  <c r="AD40" i="8"/>
  <c r="AA40" i="8"/>
  <c r="Z40" i="8"/>
  <c r="Y40" i="8"/>
  <c r="AD39" i="8"/>
  <c r="AA39" i="8"/>
  <c r="Z39" i="8"/>
  <c r="Y39" i="8"/>
  <c r="AD38" i="8"/>
  <c r="AA38" i="8"/>
  <c r="Z38" i="8"/>
  <c r="Y38" i="8"/>
  <c r="AD37" i="8"/>
  <c r="AA37" i="8"/>
  <c r="Z37" i="8"/>
  <c r="Y37" i="8"/>
  <c r="AD35" i="8"/>
  <c r="AA35" i="8"/>
  <c r="Z35" i="8"/>
  <c r="Y35" i="8"/>
  <c r="AD34" i="8"/>
  <c r="AA34" i="8"/>
  <c r="Z34" i="8"/>
  <c r="Y34" i="8"/>
  <c r="AD33" i="8"/>
  <c r="AA33" i="8"/>
  <c r="Z33" i="8"/>
  <c r="Y33" i="8"/>
  <c r="AD32" i="8"/>
  <c r="AA32" i="8"/>
  <c r="Z32" i="8"/>
  <c r="Y32" i="8"/>
  <c r="AD31" i="8"/>
  <c r="AA31" i="8"/>
  <c r="Z31" i="8"/>
  <c r="Y31" i="8"/>
  <c r="AD30" i="8"/>
  <c r="AA30" i="8"/>
  <c r="Z30" i="8"/>
  <c r="Y30" i="8"/>
  <c r="AD29" i="8"/>
  <c r="AA29" i="8"/>
  <c r="Z29" i="8"/>
  <c r="Y29" i="8"/>
  <c r="AD28" i="8"/>
  <c r="AA28" i="8"/>
  <c r="Z28" i="8"/>
  <c r="Y28" i="8"/>
  <c r="AD27" i="8"/>
  <c r="AA27" i="8"/>
  <c r="Z27" i="8"/>
  <c r="Y27" i="8"/>
  <c r="AD26" i="8"/>
  <c r="AA26" i="8"/>
  <c r="Z26" i="8"/>
  <c r="Y26" i="8"/>
  <c r="AD25" i="8"/>
  <c r="AA25" i="8"/>
  <c r="Z25" i="8"/>
  <c r="Y25" i="8"/>
  <c r="AD24" i="8"/>
  <c r="AA24" i="8"/>
  <c r="Z24" i="8"/>
  <c r="Y24" i="8"/>
  <c r="AD23" i="8"/>
  <c r="AA23" i="8"/>
  <c r="Z23" i="8"/>
  <c r="Y23" i="8"/>
  <c r="AD22" i="8"/>
  <c r="AA22" i="8"/>
  <c r="Z22" i="8"/>
  <c r="Y22" i="8"/>
  <c r="AD21" i="8"/>
  <c r="AA21" i="8"/>
  <c r="Z21" i="8"/>
  <c r="Y21" i="8"/>
  <c r="AD20" i="8"/>
  <c r="AA20" i="8"/>
  <c r="Z20" i="8"/>
  <c r="Y20" i="8"/>
  <c r="AD19" i="8"/>
  <c r="AA19" i="8"/>
  <c r="Z19" i="8"/>
  <c r="Y19" i="8"/>
  <c r="AD18" i="8"/>
  <c r="AA18" i="8"/>
  <c r="Z18" i="8"/>
  <c r="Y18" i="8"/>
  <c r="AD17" i="8"/>
  <c r="AA17" i="8"/>
  <c r="Z17" i="8"/>
  <c r="Y17" i="8"/>
  <c r="AD15" i="8"/>
  <c r="AA15" i="8"/>
  <c r="Z15" i="8"/>
  <c r="Y15" i="8"/>
  <c r="AD14" i="8"/>
  <c r="AA14" i="8"/>
  <c r="Z14" i="8"/>
  <c r="Y14" i="8"/>
  <c r="AD13" i="8"/>
  <c r="AA13" i="8"/>
  <c r="Z13" i="8"/>
  <c r="Y13" i="8"/>
  <c r="AD12" i="8"/>
  <c r="AA12" i="8"/>
  <c r="Z12" i="8"/>
  <c r="Y12" i="8"/>
  <c r="AD11" i="8"/>
  <c r="AA11" i="8"/>
  <c r="Z11" i="8"/>
  <c r="Y11" i="8"/>
  <c r="AD10" i="8"/>
  <c r="AA10" i="8"/>
  <c r="Z10" i="8"/>
  <c r="Y10" i="8"/>
  <c r="AD9" i="8"/>
  <c r="AA9" i="8"/>
  <c r="Z9" i="8"/>
  <c r="Y9" i="8"/>
  <c r="AD8" i="8"/>
  <c r="AA8" i="8"/>
  <c r="Z8" i="8"/>
  <c r="Y8" i="8"/>
  <c r="AD7" i="8"/>
  <c r="AA7" i="8"/>
  <c r="Z7" i="8"/>
  <c r="Y7" i="8"/>
  <c r="AD6" i="8"/>
  <c r="AA6" i="8"/>
  <c r="Z6" i="8"/>
  <c r="Y6" i="8"/>
  <c r="AL3" i="8"/>
  <c r="AD40" i="7"/>
  <c r="AA40" i="7"/>
  <c r="Z40" i="7"/>
  <c r="Y40" i="7"/>
  <c r="AD39" i="7"/>
  <c r="AA39" i="7"/>
  <c r="Z39" i="7"/>
  <c r="Y39" i="7"/>
  <c r="AD38" i="7"/>
  <c r="AA38" i="7"/>
  <c r="Z38" i="7"/>
  <c r="Y38" i="7"/>
  <c r="AD37" i="7"/>
  <c r="AA37" i="7"/>
  <c r="Z37" i="7"/>
  <c r="Y37" i="7"/>
  <c r="AD35" i="7"/>
  <c r="AA35" i="7"/>
  <c r="Z35" i="7"/>
  <c r="Y35" i="7"/>
  <c r="AD34" i="7"/>
  <c r="AA34" i="7"/>
  <c r="Z34" i="7"/>
  <c r="Y34" i="7"/>
  <c r="AD33" i="7"/>
  <c r="AA33" i="7"/>
  <c r="Z33" i="7"/>
  <c r="Y33" i="7"/>
  <c r="AD32" i="7"/>
  <c r="AA32" i="7"/>
  <c r="Z32" i="7"/>
  <c r="Y32" i="7"/>
  <c r="AD31" i="7"/>
  <c r="AA31" i="7"/>
  <c r="Z31" i="7"/>
  <c r="Y31" i="7"/>
  <c r="AD30" i="7"/>
  <c r="AA30" i="7"/>
  <c r="Z30" i="7"/>
  <c r="Y30" i="7"/>
  <c r="AD29" i="7"/>
  <c r="AA29" i="7"/>
  <c r="Z29" i="7"/>
  <c r="Y29" i="7"/>
  <c r="AD28" i="7"/>
  <c r="AA28" i="7"/>
  <c r="Z28" i="7"/>
  <c r="Y28" i="7"/>
  <c r="AD27" i="7"/>
  <c r="AA27" i="7"/>
  <c r="Z27" i="7"/>
  <c r="Y27" i="7"/>
  <c r="AD26" i="7"/>
  <c r="AA26" i="7"/>
  <c r="Z26" i="7"/>
  <c r="Y26" i="7"/>
  <c r="AD25" i="7"/>
  <c r="AA25" i="7"/>
  <c r="Z25" i="7"/>
  <c r="Y25" i="7"/>
  <c r="AD24" i="7"/>
  <c r="AA24" i="7"/>
  <c r="Z24" i="7"/>
  <c r="Y24" i="7"/>
  <c r="AD23" i="7"/>
  <c r="AA23" i="7"/>
  <c r="Z23" i="7"/>
  <c r="Y23" i="7"/>
  <c r="AD22" i="7"/>
  <c r="AA22" i="7"/>
  <c r="Z22" i="7"/>
  <c r="Y22" i="7"/>
  <c r="AD21" i="7"/>
  <c r="AA21" i="7"/>
  <c r="Z21" i="7"/>
  <c r="Y21" i="7"/>
  <c r="AD20" i="7"/>
  <c r="AA20" i="7"/>
  <c r="Z20" i="7"/>
  <c r="Y20" i="7"/>
  <c r="AD19" i="7"/>
  <c r="AA19" i="7"/>
  <c r="Z19" i="7"/>
  <c r="Y19" i="7"/>
  <c r="AD18" i="7"/>
  <c r="AA18" i="7"/>
  <c r="Z18" i="7"/>
  <c r="Y18" i="7"/>
  <c r="AD17" i="7"/>
  <c r="AA17" i="7"/>
  <c r="Z17" i="7"/>
  <c r="Y17" i="7"/>
  <c r="AD15" i="7"/>
  <c r="AA15" i="7"/>
  <c r="Z15" i="7"/>
  <c r="Y15" i="7"/>
  <c r="AD14" i="7"/>
  <c r="AA14" i="7"/>
  <c r="Z14" i="7"/>
  <c r="Y14" i="7"/>
  <c r="AD13" i="7"/>
  <c r="AA13" i="7"/>
  <c r="Z13" i="7"/>
  <c r="Y13" i="7"/>
  <c r="AD12" i="7"/>
  <c r="AA12" i="7"/>
  <c r="Z12" i="7"/>
  <c r="Y12" i="7"/>
  <c r="AD11" i="7"/>
  <c r="AA11" i="7"/>
  <c r="Z11" i="7"/>
  <c r="Y11" i="7"/>
  <c r="AD10" i="7"/>
  <c r="AA10" i="7"/>
  <c r="Z10" i="7"/>
  <c r="Y10" i="7"/>
  <c r="AD9" i="7"/>
  <c r="AA9" i="7"/>
  <c r="Z9" i="7"/>
  <c r="Y9" i="7"/>
  <c r="AD8" i="7"/>
  <c r="AA8" i="7"/>
  <c r="Z8" i="7"/>
  <c r="Y8" i="7"/>
  <c r="AD7" i="7"/>
  <c r="AA7" i="7"/>
  <c r="Z7" i="7"/>
  <c r="Y7" i="7"/>
  <c r="AD6" i="7"/>
  <c r="AA6" i="7"/>
  <c r="Z6" i="7"/>
  <c r="Y6" i="7"/>
  <c r="AL3" i="7"/>
  <c r="AD40" i="6" l="1"/>
  <c r="AA40" i="6"/>
  <c r="Z40" i="6"/>
  <c r="Y40" i="6"/>
  <c r="AD39" i="6"/>
  <c r="AA39" i="6"/>
  <c r="Z39" i="6"/>
  <c r="Y39" i="6"/>
  <c r="AD38" i="6"/>
  <c r="AA38" i="6"/>
  <c r="Z38" i="6"/>
  <c r="Y38" i="6"/>
  <c r="AD37" i="6"/>
  <c r="AA37" i="6"/>
  <c r="Z37" i="6"/>
  <c r="Y37" i="6"/>
  <c r="AD35" i="6"/>
  <c r="AA35" i="6"/>
  <c r="Z35" i="6"/>
  <c r="Y35" i="6"/>
  <c r="AD34" i="6"/>
  <c r="AA34" i="6"/>
  <c r="Z34" i="6"/>
  <c r="Y34" i="6"/>
  <c r="AD33" i="6"/>
  <c r="AA33" i="6"/>
  <c r="Z33" i="6"/>
  <c r="Y33" i="6"/>
  <c r="AD32" i="6"/>
  <c r="AA32" i="6"/>
  <c r="Z32" i="6"/>
  <c r="Y32" i="6"/>
  <c r="AD31" i="6"/>
  <c r="AA31" i="6"/>
  <c r="Z31" i="6"/>
  <c r="Y31" i="6"/>
  <c r="AD30" i="6"/>
  <c r="AA30" i="6"/>
  <c r="Z30" i="6"/>
  <c r="Y30" i="6"/>
  <c r="AD29" i="6"/>
  <c r="AA29" i="6"/>
  <c r="Z29" i="6"/>
  <c r="Y29" i="6"/>
  <c r="AD28" i="6"/>
  <c r="AA28" i="6"/>
  <c r="Z28" i="6"/>
  <c r="Y28" i="6"/>
  <c r="AD27" i="6"/>
  <c r="AA27" i="6"/>
  <c r="Z27" i="6"/>
  <c r="Y27" i="6"/>
  <c r="AD26" i="6"/>
  <c r="AA26" i="6"/>
  <c r="Z26" i="6"/>
  <c r="Y26" i="6"/>
  <c r="AD25" i="6"/>
  <c r="AA25" i="6"/>
  <c r="Z25" i="6"/>
  <c r="Y25" i="6"/>
  <c r="AD24" i="6"/>
  <c r="AA24" i="6"/>
  <c r="Z24" i="6"/>
  <c r="Y24" i="6"/>
  <c r="AD23" i="6"/>
  <c r="AA23" i="6"/>
  <c r="Z23" i="6"/>
  <c r="Y23" i="6"/>
  <c r="AD22" i="6"/>
  <c r="AA22" i="6"/>
  <c r="Z22" i="6"/>
  <c r="Y22" i="6"/>
  <c r="AD21" i="6"/>
  <c r="AA21" i="6"/>
  <c r="Z21" i="6"/>
  <c r="Y21" i="6"/>
  <c r="AD20" i="6"/>
  <c r="AA20" i="6"/>
  <c r="Z20" i="6"/>
  <c r="Y20" i="6"/>
  <c r="AD19" i="6"/>
  <c r="AA19" i="6"/>
  <c r="Z19" i="6"/>
  <c r="Y19" i="6"/>
  <c r="AD18" i="6"/>
  <c r="AA18" i="6"/>
  <c r="Z18" i="6"/>
  <c r="Y18" i="6"/>
  <c r="AD17" i="6"/>
  <c r="AA17" i="6"/>
  <c r="Z17" i="6"/>
  <c r="Y17" i="6"/>
  <c r="AD15" i="6"/>
  <c r="AA15" i="6"/>
  <c r="Z15" i="6"/>
  <c r="Y15" i="6"/>
  <c r="AD14" i="6"/>
  <c r="AA14" i="6"/>
  <c r="Z14" i="6"/>
  <c r="Y14" i="6"/>
  <c r="AD13" i="6"/>
  <c r="AA13" i="6"/>
  <c r="Z13" i="6"/>
  <c r="Y13" i="6"/>
  <c r="AD12" i="6"/>
  <c r="AA12" i="6"/>
  <c r="Z12" i="6"/>
  <c r="Y12" i="6"/>
  <c r="AD11" i="6"/>
  <c r="AA11" i="6"/>
  <c r="Z11" i="6"/>
  <c r="Y11" i="6"/>
  <c r="AD10" i="6"/>
  <c r="AA10" i="6"/>
  <c r="Z10" i="6"/>
  <c r="Y10" i="6"/>
  <c r="AD9" i="6"/>
  <c r="AA9" i="6"/>
  <c r="Z9" i="6"/>
  <c r="Y9" i="6"/>
  <c r="AD8" i="6"/>
  <c r="AA8" i="6"/>
  <c r="Z8" i="6"/>
  <c r="Y8" i="6"/>
  <c r="Y7" i="6"/>
  <c r="AD6" i="6"/>
  <c r="AA6" i="6"/>
  <c r="Z6" i="6"/>
  <c r="AL3" i="6"/>
  <c r="Z14" i="5"/>
  <c r="AD14" i="5"/>
  <c r="Y13" i="5"/>
  <c r="Z34" i="4"/>
  <c r="AD7" i="3"/>
  <c r="AD8" i="3"/>
  <c r="AD9" i="3"/>
  <c r="AD10" i="3"/>
  <c r="AD11" i="3"/>
  <c r="AD12" i="3"/>
  <c r="AD13" i="3"/>
  <c r="AD14" i="3"/>
  <c r="AD15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29" i="3"/>
  <c r="AD30" i="3"/>
  <c r="AD31" i="3"/>
  <c r="AD32" i="3"/>
  <c r="AD33" i="3"/>
  <c r="AD34" i="3"/>
  <c r="AD35" i="3"/>
  <c r="AD37" i="3"/>
  <c r="AD38" i="3"/>
  <c r="AD39" i="3"/>
  <c r="AD40" i="3"/>
  <c r="AD7" i="4"/>
  <c r="AD8" i="4"/>
  <c r="AD9" i="4"/>
  <c r="AD10" i="4"/>
  <c r="AD11" i="4"/>
  <c r="AD12" i="4"/>
  <c r="AD13" i="4"/>
  <c r="AD14" i="4"/>
  <c r="AD15" i="4"/>
  <c r="AD17" i="4"/>
  <c r="AD18" i="4"/>
  <c r="AD19" i="4"/>
  <c r="AD20" i="4"/>
  <c r="AD21" i="4"/>
  <c r="AD22" i="4"/>
  <c r="AD23" i="4"/>
  <c r="AD24" i="4"/>
  <c r="AD25" i="4"/>
  <c r="AD26" i="4"/>
  <c r="AD27" i="4"/>
  <c r="AD28" i="4"/>
  <c r="AD29" i="4"/>
  <c r="AD30" i="4"/>
  <c r="AD31" i="4"/>
  <c r="AD32" i="4"/>
  <c r="AD33" i="4"/>
  <c r="AD34" i="4"/>
  <c r="AD35" i="4"/>
  <c r="AD37" i="4"/>
  <c r="AD38" i="4"/>
  <c r="AD39" i="4"/>
  <c r="AD40" i="4"/>
  <c r="AD7" i="5"/>
  <c r="AD8" i="5"/>
  <c r="AD9" i="5"/>
  <c r="AD10" i="5"/>
  <c r="AD11" i="5"/>
  <c r="AD12" i="5"/>
  <c r="AD13" i="5"/>
  <c r="AD15" i="5"/>
  <c r="AD17" i="5"/>
  <c r="AD18" i="5"/>
  <c r="AD19" i="5"/>
  <c r="AD20" i="5"/>
  <c r="AD21" i="5"/>
  <c r="AD22" i="5"/>
  <c r="AD23" i="5"/>
  <c r="AD24" i="5"/>
  <c r="AD25" i="5"/>
  <c r="AD26" i="5"/>
  <c r="AD27" i="5"/>
  <c r="AD28" i="5"/>
  <c r="AD29" i="5"/>
  <c r="AD30" i="5"/>
  <c r="AD31" i="5"/>
  <c r="AD32" i="5"/>
  <c r="AD33" i="5"/>
  <c r="AD34" i="5"/>
  <c r="AD35" i="5"/>
  <c r="AD37" i="5"/>
  <c r="AD38" i="5"/>
  <c r="AD39" i="5"/>
  <c r="AD40" i="5"/>
  <c r="AD7" i="2"/>
  <c r="AD8" i="2"/>
  <c r="AD9" i="2"/>
  <c r="AD10" i="2"/>
  <c r="AD11" i="2"/>
  <c r="AD12" i="2"/>
  <c r="AD13" i="2"/>
  <c r="AD14" i="2"/>
  <c r="AD15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35" i="2"/>
  <c r="AD37" i="2"/>
  <c r="AD38" i="2"/>
  <c r="AD39" i="2"/>
  <c r="AD40" i="2"/>
  <c r="Y7" i="3"/>
  <c r="Z7" i="3"/>
  <c r="AA7" i="3"/>
  <c r="Y8" i="3"/>
  <c r="Z8" i="3"/>
  <c r="AA8" i="3"/>
  <c r="Y9" i="3"/>
  <c r="Z9" i="3"/>
  <c r="AA9" i="3"/>
  <c r="Y10" i="3"/>
  <c r="Z10" i="3"/>
  <c r="AA10" i="3"/>
  <c r="Y11" i="3"/>
  <c r="Z11" i="3"/>
  <c r="AA11" i="3"/>
  <c r="Y12" i="3"/>
  <c r="Z12" i="3"/>
  <c r="AA12" i="3"/>
  <c r="Y13" i="3"/>
  <c r="Z13" i="3"/>
  <c r="AA13" i="3"/>
  <c r="Y14" i="3"/>
  <c r="Z14" i="3"/>
  <c r="AA14" i="3"/>
  <c r="Y15" i="3"/>
  <c r="Z15" i="3"/>
  <c r="AA15" i="3"/>
  <c r="Y17" i="3"/>
  <c r="Z17" i="3"/>
  <c r="AA17" i="3"/>
  <c r="Y18" i="3"/>
  <c r="Z18" i="3"/>
  <c r="AA18" i="3"/>
  <c r="Y19" i="3"/>
  <c r="Z19" i="3"/>
  <c r="AA19" i="3"/>
  <c r="Y20" i="3"/>
  <c r="Z20" i="3"/>
  <c r="AA20" i="3"/>
  <c r="Y21" i="3"/>
  <c r="Z21" i="3"/>
  <c r="AA21" i="3"/>
  <c r="Y22" i="3"/>
  <c r="Z22" i="3"/>
  <c r="AA22" i="3"/>
  <c r="Y23" i="3"/>
  <c r="Z23" i="3"/>
  <c r="AA23" i="3"/>
  <c r="Y24" i="3"/>
  <c r="Z24" i="3"/>
  <c r="AA24" i="3"/>
  <c r="Y25" i="3"/>
  <c r="Z25" i="3"/>
  <c r="AA25" i="3"/>
  <c r="Y26" i="3"/>
  <c r="Z26" i="3"/>
  <c r="AA26" i="3"/>
  <c r="Y27" i="3"/>
  <c r="Z27" i="3"/>
  <c r="AA27" i="3"/>
  <c r="Y28" i="3"/>
  <c r="Z28" i="3"/>
  <c r="AA28" i="3"/>
  <c r="Y29" i="3"/>
  <c r="Z29" i="3"/>
  <c r="AA29" i="3"/>
  <c r="Y30" i="3"/>
  <c r="Z30" i="3"/>
  <c r="AA30" i="3"/>
  <c r="Y31" i="3"/>
  <c r="Z31" i="3"/>
  <c r="AA31" i="3"/>
  <c r="Y32" i="3"/>
  <c r="Z32" i="3"/>
  <c r="AA32" i="3"/>
  <c r="Y33" i="3"/>
  <c r="Z33" i="3"/>
  <c r="AA33" i="3"/>
  <c r="Y34" i="3"/>
  <c r="Z34" i="3"/>
  <c r="AA34" i="3"/>
  <c r="Y35" i="3"/>
  <c r="Z35" i="3"/>
  <c r="AA35" i="3"/>
  <c r="Y37" i="3"/>
  <c r="Z37" i="3"/>
  <c r="AA37" i="3"/>
  <c r="Y38" i="3"/>
  <c r="Z38" i="3"/>
  <c r="AA38" i="3"/>
  <c r="Y39" i="3"/>
  <c r="Z39" i="3"/>
  <c r="AA39" i="3"/>
  <c r="Y40" i="3"/>
  <c r="Z40" i="3"/>
  <c r="AA40" i="3"/>
  <c r="Y7" i="4"/>
  <c r="Z7" i="4"/>
  <c r="AA7" i="4"/>
  <c r="Y8" i="4"/>
  <c r="Z8" i="4"/>
  <c r="AA8" i="4"/>
  <c r="Y9" i="4"/>
  <c r="Z9" i="4"/>
  <c r="AA9" i="4"/>
  <c r="Y10" i="4"/>
  <c r="Z10" i="4"/>
  <c r="AA10" i="4"/>
  <c r="Y11" i="4"/>
  <c r="Z11" i="4"/>
  <c r="AA11" i="4"/>
  <c r="Y12" i="4"/>
  <c r="Z12" i="4"/>
  <c r="AA12" i="4"/>
  <c r="Y13" i="4"/>
  <c r="Z13" i="4"/>
  <c r="AA13" i="4"/>
  <c r="Y14" i="4"/>
  <c r="Z14" i="4"/>
  <c r="AA14" i="4"/>
  <c r="Y15" i="4"/>
  <c r="Z15" i="4"/>
  <c r="AA15" i="4"/>
  <c r="Y17" i="4"/>
  <c r="Z17" i="4"/>
  <c r="AA17" i="4"/>
  <c r="Y18" i="4"/>
  <c r="Z18" i="4"/>
  <c r="AA18" i="4"/>
  <c r="Y19" i="4"/>
  <c r="Z19" i="4"/>
  <c r="AA19" i="4"/>
  <c r="Y20" i="4"/>
  <c r="Z20" i="4"/>
  <c r="AA20" i="4"/>
  <c r="Y21" i="4"/>
  <c r="Z21" i="4"/>
  <c r="AA21" i="4"/>
  <c r="Y22" i="4"/>
  <c r="Z22" i="4"/>
  <c r="AA22" i="4"/>
  <c r="Y23" i="4"/>
  <c r="Z23" i="4"/>
  <c r="AA23" i="4"/>
  <c r="Y24" i="4"/>
  <c r="Z24" i="4"/>
  <c r="AA24" i="4"/>
  <c r="Y25" i="4"/>
  <c r="Z25" i="4"/>
  <c r="AA25" i="4"/>
  <c r="Y26" i="4"/>
  <c r="Z26" i="4"/>
  <c r="AA26" i="4"/>
  <c r="Y27" i="4"/>
  <c r="Z27" i="4"/>
  <c r="AA27" i="4"/>
  <c r="Y28" i="4"/>
  <c r="Z28" i="4"/>
  <c r="AA28" i="4"/>
  <c r="Y29" i="4"/>
  <c r="Z29" i="4"/>
  <c r="AA29" i="4"/>
  <c r="Y30" i="4"/>
  <c r="Z30" i="4"/>
  <c r="AA30" i="4"/>
  <c r="Y31" i="4"/>
  <c r="Z31" i="4"/>
  <c r="AA31" i="4"/>
  <c r="Y32" i="4"/>
  <c r="Z32" i="4"/>
  <c r="AA32" i="4"/>
  <c r="Y33" i="4"/>
  <c r="Z33" i="4"/>
  <c r="AA33" i="4"/>
  <c r="Y34" i="4"/>
  <c r="AA34" i="4"/>
  <c r="Y35" i="4"/>
  <c r="Z35" i="4"/>
  <c r="AA35" i="4"/>
  <c r="Y37" i="4"/>
  <c r="Z37" i="4"/>
  <c r="AA37" i="4"/>
  <c r="Y38" i="4"/>
  <c r="Z38" i="4"/>
  <c r="AA38" i="4"/>
  <c r="Y39" i="4"/>
  <c r="Z39" i="4"/>
  <c r="AA39" i="4"/>
  <c r="Y40" i="4"/>
  <c r="Z40" i="4"/>
  <c r="AA40" i="4"/>
  <c r="Y7" i="5"/>
  <c r="Z7" i="5"/>
  <c r="AA7" i="5"/>
  <c r="Y8" i="5"/>
  <c r="Z8" i="5"/>
  <c r="AA8" i="5"/>
  <c r="Y9" i="5"/>
  <c r="Z9" i="5"/>
  <c r="AA9" i="5"/>
  <c r="Y10" i="5"/>
  <c r="Z10" i="5"/>
  <c r="AA10" i="5"/>
  <c r="Y11" i="5"/>
  <c r="Z11" i="5"/>
  <c r="AA11" i="5"/>
  <c r="Y12" i="5"/>
  <c r="Z12" i="5"/>
  <c r="AA12" i="5"/>
  <c r="Z13" i="5"/>
  <c r="AA13" i="5"/>
  <c r="Y14" i="5"/>
  <c r="AA14" i="5"/>
  <c r="Y15" i="5"/>
  <c r="Z15" i="5"/>
  <c r="AA15" i="5"/>
  <c r="Y17" i="5"/>
  <c r="Z17" i="5"/>
  <c r="AA17" i="5"/>
  <c r="Y18" i="5"/>
  <c r="Z18" i="5"/>
  <c r="AA18" i="5"/>
  <c r="Y19" i="5"/>
  <c r="Z19" i="5"/>
  <c r="AA19" i="5"/>
  <c r="Y20" i="5"/>
  <c r="Z20" i="5"/>
  <c r="AA20" i="5"/>
  <c r="Y21" i="5"/>
  <c r="Z21" i="5"/>
  <c r="AA21" i="5"/>
  <c r="Y22" i="5"/>
  <c r="Z22" i="5"/>
  <c r="AA22" i="5"/>
  <c r="Y23" i="5"/>
  <c r="Z23" i="5"/>
  <c r="AA23" i="5"/>
  <c r="Y24" i="5"/>
  <c r="Z24" i="5"/>
  <c r="AA24" i="5"/>
  <c r="Y25" i="5"/>
  <c r="Z25" i="5"/>
  <c r="AA25" i="5"/>
  <c r="Y26" i="5"/>
  <c r="Z26" i="5"/>
  <c r="AA26" i="5"/>
  <c r="Y27" i="5"/>
  <c r="Z27" i="5"/>
  <c r="AA27" i="5"/>
  <c r="Y28" i="5"/>
  <c r="Z28" i="5"/>
  <c r="AA28" i="5"/>
  <c r="Y29" i="5"/>
  <c r="Z29" i="5"/>
  <c r="AA29" i="5"/>
  <c r="Y30" i="5"/>
  <c r="Z30" i="5"/>
  <c r="AA30" i="5"/>
  <c r="Y31" i="5"/>
  <c r="Z31" i="5"/>
  <c r="AA31" i="5"/>
  <c r="Y32" i="5"/>
  <c r="Z32" i="5"/>
  <c r="AA32" i="5"/>
  <c r="Y33" i="5"/>
  <c r="Z33" i="5"/>
  <c r="AA33" i="5"/>
  <c r="Y34" i="5"/>
  <c r="Z34" i="5"/>
  <c r="AA34" i="5"/>
  <c r="Y35" i="5"/>
  <c r="Z35" i="5"/>
  <c r="AA35" i="5"/>
  <c r="Y37" i="5"/>
  <c r="Z37" i="5"/>
  <c r="AA37" i="5"/>
  <c r="Y38" i="5"/>
  <c r="Z38" i="5"/>
  <c r="AA38" i="5"/>
  <c r="Y39" i="5"/>
  <c r="Z39" i="5"/>
  <c r="AA39" i="5"/>
  <c r="Y40" i="5"/>
  <c r="Z40" i="5"/>
  <c r="AA40" i="5"/>
  <c r="Y7" i="2"/>
  <c r="Z7" i="2"/>
  <c r="AA7" i="2"/>
  <c r="Y8" i="2"/>
  <c r="Z8" i="2"/>
  <c r="AA8" i="2"/>
  <c r="Y9" i="2"/>
  <c r="Z9" i="2"/>
  <c r="AA9" i="2"/>
  <c r="Y10" i="2"/>
  <c r="Z10" i="2"/>
  <c r="AA10" i="2"/>
  <c r="Y11" i="2"/>
  <c r="Z11" i="2"/>
  <c r="AA11" i="2"/>
  <c r="Y12" i="2"/>
  <c r="Z12" i="2"/>
  <c r="AA12" i="2"/>
  <c r="Y13" i="2"/>
  <c r="Z13" i="2"/>
  <c r="AA13" i="2"/>
  <c r="Y14" i="2"/>
  <c r="Z14" i="2"/>
  <c r="AA14" i="2"/>
  <c r="Y15" i="2"/>
  <c r="Z15" i="2"/>
  <c r="AA15" i="2"/>
  <c r="Y17" i="2"/>
  <c r="Z17" i="2"/>
  <c r="AA17" i="2"/>
  <c r="Y18" i="2"/>
  <c r="Z18" i="2"/>
  <c r="AA18" i="2"/>
  <c r="Y19" i="2"/>
  <c r="Z19" i="2"/>
  <c r="AA19" i="2"/>
  <c r="Y20" i="2"/>
  <c r="Z20" i="2"/>
  <c r="AA20" i="2"/>
  <c r="Y21" i="2"/>
  <c r="Z21" i="2"/>
  <c r="AA21" i="2"/>
  <c r="Y22" i="2"/>
  <c r="Z22" i="2"/>
  <c r="AA22" i="2"/>
  <c r="Y23" i="2"/>
  <c r="Z23" i="2"/>
  <c r="AA23" i="2"/>
  <c r="Y24" i="2"/>
  <c r="Z24" i="2"/>
  <c r="AA24" i="2"/>
  <c r="Y25" i="2"/>
  <c r="Z25" i="2"/>
  <c r="AA25" i="2"/>
  <c r="Y26" i="2"/>
  <c r="Z26" i="2"/>
  <c r="AA26" i="2"/>
  <c r="Y27" i="2"/>
  <c r="Z27" i="2"/>
  <c r="AA27" i="2"/>
  <c r="Y28" i="2"/>
  <c r="Z28" i="2"/>
  <c r="AA28" i="2"/>
  <c r="Y29" i="2"/>
  <c r="Z29" i="2"/>
  <c r="AA29" i="2"/>
  <c r="Y30" i="2"/>
  <c r="Z30" i="2"/>
  <c r="AA30" i="2"/>
  <c r="Y31" i="2"/>
  <c r="Z31" i="2"/>
  <c r="AA31" i="2"/>
  <c r="Y32" i="2"/>
  <c r="Z32" i="2"/>
  <c r="AA32" i="2"/>
  <c r="Y33" i="2"/>
  <c r="Z33" i="2"/>
  <c r="AA33" i="2"/>
  <c r="Y34" i="2"/>
  <c r="Z34" i="2"/>
  <c r="AA34" i="2"/>
  <c r="Y35" i="2"/>
  <c r="Z35" i="2"/>
  <c r="AA35" i="2"/>
  <c r="Y37" i="2"/>
  <c r="Z37" i="2"/>
  <c r="AA37" i="2"/>
  <c r="Y38" i="2"/>
  <c r="Z38" i="2"/>
  <c r="AA38" i="2"/>
  <c r="Y39" i="2"/>
  <c r="Z39" i="2"/>
  <c r="AA39" i="2"/>
  <c r="Y40" i="2"/>
  <c r="Z40" i="2"/>
  <c r="AA40" i="2"/>
  <c r="C7" i="2"/>
  <c r="C8" i="2"/>
  <c r="C8" i="3" s="1"/>
  <c r="C9" i="2"/>
  <c r="C9" i="3" s="1"/>
  <c r="C9" i="4" s="1"/>
  <c r="D9" i="4" s="1"/>
  <c r="C10" i="2"/>
  <c r="C10" i="3" s="1"/>
  <c r="C11" i="2"/>
  <c r="C12" i="2"/>
  <c r="C12" i="3" s="1"/>
  <c r="C13" i="2"/>
  <c r="C13" i="3" s="1"/>
  <c r="C14" i="2"/>
  <c r="C14" i="3" s="1"/>
  <c r="C15" i="2"/>
  <c r="C17" i="2"/>
  <c r="C17" i="3" s="1"/>
  <c r="C18" i="2"/>
  <c r="C18" i="3" s="1"/>
  <c r="C18" i="4" s="1"/>
  <c r="C19" i="2"/>
  <c r="C20" i="2"/>
  <c r="C20" i="3" s="1"/>
  <c r="C21" i="2"/>
  <c r="D21" i="2" s="1"/>
  <c r="AJ21" i="2" s="1"/>
  <c r="C22" i="2"/>
  <c r="C22" i="3" s="1"/>
  <c r="C22" i="4" s="1"/>
  <c r="D22" i="4" s="1"/>
  <c r="C23" i="2"/>
  <c r="C23" i="3" s="1"/>
  <c r="D23" i="3" s="1"/>
  <c r="C24" i="2"/>
  <c r="C24" i="3" s="1"/>
  <c r="C25" i="2"/>
  <c r="D25" i="2" s="1"/>
  <c r="AJ25" i="2" s="1"/>
  <c r="C26" i="2"/>
  <c r="C26" i="3" s="1"/>
  <c r="C26" i="4" s="1"/>
  <c r="C27" i="2"/>
  <c r="C27" i="3" s="1"/>
  <c r="D27" i="3" s="1"/>
  <c r="C28" i="2"/>
  <c r="C28" i="3" s="1"/>
  <c r="C29" i="2"/>
  <c r="C29" i="3" s="1"/>
  <c r="C30" i="2"/>
  <c r="C30" i="3" s="1"/>
  <c r="C30" i="4" s="1"/>
  <c r="C31" i="2"/>
  <c r="C31" i="3" s="1"/>
  <c r="D31" i="3" s="1"/>
  <c r="C32" i="2"/>
  <c r="C32" i="3" s="1"/>
  <c r="D32" i="3" s="1"/>
  <c r="C33" i="2"/>
  <c r="C33" i="3" s="1"/>
  <c r="C34" i="3"/>
  <c r="C34" i="4" s="1"/>
  <c r="C35" i="2"/>
  <c r="C35" i="3" s="1"/>
  <c r="D35" i="3" s="1"/>
  <c r="C37" i="2"/>
  <c r="C37" i="3" s="1"/>
  <c r="C37" i="4" s="1"/>
  <c r="D37" i="4" s="1"/>
  <c r="AJ37" i="4" s="1"/>
  <c r="C38" i="2"/>
  <c r="C38" i="3" s="1"/>
  <c r="C40" i="3"/>
  <c r="C40" i="4" s="1"/>
  <c r="C40" i="5" s="1"/>
  <c r="AH40" i="1"/>
  <c r="AH40" i="2" s="1"/>
  <c r="AH40" i="3" s="1"/>
  <c r="AH40" i="4" s="1"/>
  <c r="AH40" i="5" s="1"/>
  <c r="AH40" i="6" s="1"/>
  <c r="AH40" i="7" s="1"/>
  <c r="AH40" i="8" s="1"/>
  <c r="AH40" i="9" s="1"/>
  <c r="AH40" i="13" s="1"/>
  <c r="AH40" i="14" s="1"/>
  <c r="AH40" i="15" s="1"/>
  <c r="AE40" i="1"/>
  <c r="AE7" i="1"/>
  <c r="AF7" i="1"/>
  <c r="AF7" i="2" s="1"/>
  <c r="AF7" i="3" s="1"/>
  <c r="AF7" i="4" s="1"/>
  <c r="AF7" i="5" s="1"/>
  <c r="AF7" i="6" s="1"/>
  <c r="AF7" i="7" s="1"/>
  <c r="AF7" i="8" s="1"/>
  <c r="AF7" i="9" s="1"/>
  <c r="AF7" i="13" s="1"/>
  <c r="AF7" i="14" s="1"/>
  <c r="AF7" i="15" s="1"/>
  <c r="AG7" i="1"/>
  <c r="AG7" i="2" s="1"/>
  <c r="AG7" i="3" s="1"/>
  <c r="AG7" i="4" s="1"/>
  <c r="AG7" i="5" s="1"/>
  <c r="AG7" i="6" s="1"/>
  <c r="AG7" i="7" s="1"/>
  <c r="AG7" i="8" s="1"/>
  <c r="AG7" i="9" s="1"/>
  <c r="AG7" i="13" s="1"/>
  <c r="AG7" i="14" s="1"/>
  <c r="AG7" i="15" s="1"/>
  <c r="AH7" i="1"/>
  <c r="AH7" i="2" s="1"/>
  <c r="AH7" i="3" s="1"/>
  <c r="AH7" i="4" s="1"/>
  <c r="AH7" i="5" s="1"/>
  <c r="AH7" i="6" s="1"/>
  <c r="AH7" i="7" s="1"/>
  <c r="AH7" i="8" s="1"/>
  <c r="AH7" i="9" s="1"/>
  <c r="AH7" i="13" s="1"/>
  <c r="AH7" i="14" s="1"/>
  <c r="AH7" i="15" s="1"/>
  <c r="AE8" i="1"/>
  <c r="AF8" i="1"/>
  <c r="AF8" i="2" s="1"/>
  <c r="AF8" i="3" s="1"/>
  <c r="AF8" i="4" s="1"/>
  <c r="AF8" i="5" s="1"/>
  <c r="AF8" i="6" s="1"/>
  <c r="AF8" i="7" s="1"/>
  <c r="AF8" i="8" s="1"/>
  <c r="AF8" i="9" s="1"/>
  <c r="AF8" i="13" s="1"/>
  <c r="AF8" i="14" s="1"/>
  <c r="AF8" i="15" s="1"/>
  <c r="AG8" i="1"/>
  <c r="AG8" i="2" s="1"/>
  <c r="AG8" i="3" s="1"/>
  <c r="AG8" i="4" s="1"/>
  <c r="AG8" i="5" s="1"/>
  <c r="AG8" i="6" s="1"/>
  <c r="AG8" i="7" s="1"/>
  <c r="AG8" i="8" s="1"/>
  <c r="AG8" i="9" s="1"/>
  <c r="AG8" i="13" s="1"/>
  <c r="AG8" i="14" s="1"/>
  <c r="AG8" i="15" s="1"/>
  <c r="AH8" i="1"/>
  <c r="AH8" i="2" s="1"/>
  <c r="AH8" i="3" s="1"/>
  <c r="AH8" i="4" s="1"/>
  <c r="AH8" i="5" s="1"/>
  <c r="AH8" i="6" s="1"/>
  <c r="AH8" i="7" s="1"/>
  <c r="AH8" i="8" s="1"/>
  <c r="AH8" i="9" s="1"/>
  <c r="AH8" i="13" s="1"/>
  <c r="AH8" i="14" s="1"/>
  <c r="AH8" i="15" s="1"/>
  <c r="AE9" i="1"/>
  <c r="AF9" i="1"/>
  <c r="AF9" i="2" s="1"/>
  <c r="AF9" i="3" s="1"/>
  <c r="AF9" i="4" s="1"/>
  <c r="AF9" i="5" s="1"/>
  <c r="AF9" i="6" s="1"/>
  <c r="AF9" i="7" s="1"/>
  <c r="AF9" i="8" s="1"/>
  <c r="AF9" i="9" s="1"/>
  <c r="AF9" i="13" s="1"/>
  <c r="AF9" i="14" s="1"/>
  <c r="AF9" i="15" s="1"/>
  <c r="AG9" i="1"/>
  <c r="AG9" i="2" s="1"/>
  <c r="AG9" i="3" s="1"/>
  <c r="AG9" i="4" s="1"/>
  <c r="AG9" i="5" s="1"/>
  <c r="AG9" i="6" s="1"/>
  <c r="AG9" i="7" s="1"/>
  <c r="AG9" i="8" s="1"/>
  <c r="AG9" i="9" s="1"/>
  <c r="AG9" i="13" s="1"/>
  <c r="AG9" i="14" s="1"/>
  <c r="AG9" i="15" s="1"/>
  <c r="AH9" i="1"/>
  <c r="AH9" i="2" s="1"/>
  <c r="AH9" i="3" s="1"/>
  <c r="AH9" i="4" s="1"/>
  <c r="AH9" i="5" s="1"/>
  <c r="AH9" i="6" s="1"/>
  <c r="AH9" i="7" s="1"/>
  <c r="AH9" i="8" s="1"/>
  <c r="AH9" i="9" s="1"/>
  <c r="AH9" i="13" s="1"/>
  <c r="AH9" i="14" s="1"/>
  <c r="AH9" i="15" s="1"/>
  <c r="AE10" i="1"/>
  <c r="AF10" i="1"/>
  <c r="AF10" i="2" s="1"/>
  <c r="AF10" i="3" s="1"/>
  <c r="AF10" i="4" s="1"/>
  <c r="AF10" i="5" s="1"/>
  <c r="AF10" i="6" s="1"/>
  <c r="AF10" i="7" s="1"/>
  <c r="AF10" i="8" s="1"/>
  <c r="AF10" i="9" s="1"/>
  <c r="AF10" i="13" s="1"/>
  <c r="AF10" i="14" s="1"/>
  <c r="AF10" i="15" s="1"/>
  <c r="AG10" i="1"/>
  <c r="AG10" i="2" s="1"/>
  <c r="AG10" i="3" s="1"/>
  <c r="AG10" i="4" s="1"/>
  <c r="AG10" i="5" s="1"/>
  <c r="AG10" i="6" s="1"/>
  <c r="AG10" i="7" s="1"/>
  <c r="AG10" i="8" s="1"/>
  <c r="AG10" i="9" s="1"/>
  <c r="AG10" i="13" s="1"/>
  <c r="AG10" i="14" s="1"/>
  <c r="AG10" i="15" s="1"/>
  <c r="AH10" i="1"/>
  <c r="AH10" i="2" s="1"/>
  <c r="AH10" i="3" s="1"/>
  <c r="AH10" i="4" s="1"/>
  <c r="AH10" i="5" s="1"/>
  <c r="AH10" i="6" s="1"/>
  <c r="AH10" i="7" s="1"/>
  <c r="AH10" i="8" s="1"/>
  <c r="AH10" i="9" s="1"/>
  <c r="AH10" i="13" s="1"/>
  <c r="AH10" i="14" s="1"/>
  <c r="AH10" i="15" s="1"/>
  <c r="AE11" i="1"/>
  <c r="AF11" i="1"/>
  <c r="AF11" i="2" s="1"/>
  <c r="AF11" i="3" s="1"/>
  <c r="AF11" i="4" s="1"/>
  <c r="AF11" i="5" s="1"/>
  <c r="AF11" i="6" s="1"/>
  <c r="AF11" i="7" s="1"/>
  <c r="AF11" i="8" s="1"/>
  <c r="AF11" i="9" s="1"/>
  <c r="AF11" i="13" s="1"/>
  <c r="AF11" i="14" s="1"/>
  <c r="AF11" i="15" s="1"/>
  <c r="AG11" i="1"/>
  <c r="AG11" i="2" s="1"/>
  <c r="AG11" i="3" s="1"/>
  <c r="AG11" i="4" s="1"/>
  <c r="AG11" i="5" s="1"/>
  <c r="AG11" i="6" s="1"/>
  <c r="AG11" i="7" s="1"/>
  <c r="AG11" i="8" s="1"/>
  <c r="AG11" i="9" s="1"/>
  <c r="AG11" i="13" s="1"/>
  <c r="AG11" i="14" s="1"/>
  <c r="AG11" i="15" s="1"/>
  <c r="AH11" i="1"/>
  <c r="AH11" i="2" s="1"/>
  <c r="AH11" i="3" s="1"/>
  <c r="AH11" i="4" s="1"/>
  <c r="AH11" i="5" s="1"/>
  <c r="AH11" i="6" s="1"/>
  <c r="AH11" i="7" s="1"/>
  <c r="AH11" i="8" s="1"/>
  <c r="AH11" i="9" s="1"/>
  <c r="AH11" i="13" s="1"/>
  <c r="AH11" i="14" s="1"/>
  <c r="AH11" i="15" s="1"/>
  <c r="AE12" i="1"/>
  <c r="AF12" i="1"/>
  <c r="AF12" i="2" s="1"/>
  <c r="AF12" i="3" s="1"/>
  <c r="AF12" i="4" s="1"/>
  <c r="AF12" i="5" s="1"/>
  <c r="AF12" i="6" s="1"/>
  <c r="AF12" i="7" s="1"/>
  <c r="AF12" i="8" s="1"/>
  <c r="AF12" i="9" s="1"/>
  <c r="AF12" i="13" s="1"/>
  <c r="AF12" i="14" s="1"/>
  <c r="AF12" i="15" s="1"/>
  <c r="AG12" i="1"/>
  <c r="AG12" i="2" s="1"/>
  <c r="AG12" i="3" s="1"/>
  <c r="AG12" i="4" s="1"/>
  <c r="AG12" i="5" s="1"/>
  <c r="AG12" i="6" s="1"/>
  <c r="AG12" i="7" s="1"/>
  <c r="AG12" i="8" s="1"/>
  <c r="AG12" i="9" s="1"/>
  <c r="AG12" i="13" s="1"/>
  <c r="AG12" i="14" s="1"/>
  <c r="AG12" i="15" s="1"/>
  <c r="AH12" i="1"/>
  <c r="AH12" i="2" s="1"/>
  <c r="AH12" i="3" s="1"/>
  <c r="AH12" i="4" s="1"/>
  <c r="AH12" i="5" s="1"/>
  <c r="AH12" i="6" s="1"/>
  <c r="AH12" i="7" s="1"/>
  <c r="AH12" i="8" s="1"/>
  <c r="AH12" i="9" s="1"/>
  <c r="AH12" i="13" s="1"/>
  <c r="AH12" i="14" s="1"/>
  <c r="AH12" i="15" s="1"/>
  <c r="AE13" i="1"/>
  <c r="AF13" i="1"/>
  <c r="AF13" i="2" s="1"/>
  <c r="AF13" i="3" s="1"/>
  <c r="AF13" i="4" s="1"/>
  <c r="AF13" i="5" s="1"/>
  <c r="AF13" i="6" s="1"/>
  <c r="AF13" i="7" s="1"/>
  <c r="AF13" i="8" s="1"/>
  <c r="AF13" i="9" s="1"/>
  <c r="AF13" i="13" s="1"/>
  <c r="AF13" i="14" s="1"/>
  <c r="AF13" i="15" s="1"/>
  <c r="AG13" i="1"/>
  <c r="AG13" i="2" s="1"/>
  <c r="AG13" i="3" s="1"/>
  <c r="AG13" i="4" s="1"/>
  <c r="AG13" i="5" s="1"/>
  <c r="AG13" i="6" s="1"/>
  <c r="AG13" i="7" s="1"/>
  <c r="AG13" i="8" s="1"/>
  <c r="AG13" i="9" s="1"/>
  <c r="AG13" i="13" s="1"/>
  <c r="AG13" i="14" s="1"/>
  <c r="AG13" i="15" s="1"/>
  <c r="AH13" i="1"/>
  <c r="AH13" i="2" s="1"/>
  <c r="AH13" i="3" s="1"/>
  <c r="AH13" i="4" s="1"/>
  <c r="AH13" i="5" s="1"/>
  <c r="AH13" i="6" s="1"/>
  <c r="AH13" i="7" s="1"/>
  <c r="AH13" i="8" s="1"/>
  <c r="AH13" i="9" s="1"/>
  <c r="AH13" i="13" s="1"/>
  <c r="AH13" i="14" s="1"/>
  <c r="AH13" i="15" s="1"/>
  <c r="AE14" i="1"/>
  <c r="AF14" i="1"/>
  <c r="AF14" i="2" s="1"/>
  <c r="AF14" i="3" s="1"/>
  <c r="AF14" i="4" s="1"/>
  <c r="AF14" i="5" s="1"/>
  <c r="AF14" i="6" s="1"/>
  <c r="AF14" i="7" s="1"/>
  <c r="AF14" i="8" s="1"/>
  <c r="AF14" i="9" s="1"/>
  <c r="AF14" i="13" s="1"/>
  <c r="AF14" i="14" s="1"/>
  <c r="AF14" i="15" s="1"/>
  <c r="AG14" i="1"/>
  <c r="AG14" i="2" s="1"/>
  <c r="AG14" i="3" s="1"/>
  <c r="AG14" i="4" s="1"/>
  <c r="AG14" i="5" s="1"/>
  <c r="AG14" i="6" s="1"/>
  <c r="AG14" i="7" s="1"/>
  <c r="AG14" i="8" s="1"/>
  <c r="AG14" i="9" s="1"/>
  <c r="AG14" i="13" s="1"/>
  <c r="AG14" i="14" s="1"/>
  <c r="AG14" i="15" s="1"/>
  <c r="AH14" i="1"/>
  <c r="AH14" i="2" s="1"/>
  <c r="AH14" i="3" s="1"/>
  <c r="AH14" i="4" s="1"/>
  <c r="AH14" i="5" s="1"/>
  <c r="AH14" i="6" s="1"/>
  <c r="AH14" i="7" s="1"/>
  <c r="AH14" i="8" s="1"/>
  <c r="AH14" i="9" s="1"/>
  <c r="AH14" i="13" s="1"/>
  <c r="AH14" i="14" s="1"/>
  <c r="AH14" i="15" s="1"/>
  <c r="AE15" i="1"/>
  <c r="AF15" i="1"/>
  <c r="AF15" i="2" s="1"/>
  <c r="AF15" i="3" s="1"/>
  <c r="AF15" i="4" s="1"/>
  <c r="AF15" i="5" s="1"/>
  <c r="AF15" i="6" s="1"/>
  <c r="AF15" i="7" s="1"/>
  <c r="AF15" i="8" s="1"/>
  <c r="AF15" i="9" s="1"/>
  <c r="AF15" i="13" s="1"/>
  <c r="AF15" i="14" s="1"/>
  <c r="AF15" i="15" s="1"/>
  <c r="AG15" i="1"/>
  <c r="AG15" i="2" s="1"/>
  <c r="AG15" i="3" s="1"/>
  <c r="AG15" i="4" s="1"/>
  <c r="AG15" i="5" s="1"/>
  <c r="AG15" i="6" s="1"/>
  <c r="AG15" i="7" s="1"/>
  <c r="AG15" i="8" s="1"/>
  <c r="AG15" i="9" s="1"/>
  <c r="AG15" i="13" s="1"/>
  <c r="AG15" i="14" s="1"/>
  <c r="AG15" i="15" s="1"/>
  <c r="AH15" i="1"/>
  <c r="AH15" i="2" s="1"/>
  <c r="AH15" i="3" s="1"/>
  <c r="AH15" i="4" s="1"/>
  <c r="AH15" i="5" s="1"/>
  <c r="AH15" i="6" s="1"/>
  <c r="AH15" i="7" s="1"/>
  <c r="AH15" i="8" s="1"/>
  <c r="AH15" i="9" s="1"/>
  <c r="AH15" i="13" s="1"/>
  <c r="AH15" i="14" s="1"/>
  <c r="AH15" i="15" s="1"/>
  <c r="AE17" i="1"/>
  <c r="AF17" i="1"/>
  <c r="AF17" i="2" s="1"/>
  <c r="AF17" i="3" s="1"/>
  <c r="AF17" i="4" s="1"/>
  <c r="AF17" i="5" s="1"/>
  <c r="AF17" i="6" s="1"/>
  <c r="AF17" i="7" s="1"/>
  <c r="AF17" i="8" s="1"/>
  <c r="AF17" i="9" s="1"/>
  <c r="AF17" i="13" s="1"/>
  <c r="AF17" i="14" s="1"/>
  <c r="AF17" i="15" s="1"/>
  <c r="AG17" i="1"/>
  <c r="AG17" i="2" s="1"/>
  <c r="AG17" i="3" s="1"/>
  <c r="AG17" i="4" s="1"/>
  <c r="AG17" i="5" s="1"/>
  <c r="AG17" i="6" s="1"/>
  <c r="AG17" i="7" s="1"/>
  <c r="AG17" i="8" s="1"/>
  <c r="AG17" i="9" s="1"/>
  <c r="AG17" i="13" s="1"/>
  <c r="AG17" i="14" s="1"/>
  <c r="AG17" i="15" s="1"/>
  <c r="AH17" i="1"/>
  <c r="AH17" i="2" s="1"/>
  <c r="AH17" i="3" s="1"/>
  <c r="AH17" i="4" s="1"/>
  <c r="AH17" i="5" s="1"/>
  <c r="AH17" i="6" s="1"/>
  <c r="AH17" i="7" s="1"/>
  <c r="AH17" i="8" s="1"/>
  <c r="AH17" i="9" s="1"/>
  <c r="AH17" i="13" s="1"/>
  <c r="AH17" i="14" s="1"/>
  <c r="AH17" i="15" s="1"/>
  <c r="AE18" i="1"/>
  <c r="AF18" i="1"/>
  <c r="AF18" i="2" s="1"/>
  <c r="AF18" i="3" s="1"/>
  <c r="AF18" i="4" s="1"/>
  <c r="AF18" i="5" s="1"/>
  <c r="AF18" i="6" s="1"/>
  <c r="AF18" i="7" s="1"/>
  <c r="AF18" i="8" s="1"/>
  <c r="AF18" i="9" s="1"/>
  <c r="AF18" i="13" s="1"/>
  <c r="AF18" i="14" s="1"/>
  <c r="AF18" i="15" s="1"/>
  <c r="AG18" i="1"/>
  <c r="AG18" i="2" s="1"/>
  <c r="AG18" i="3" s="1"/>
  <c r="AG18" i="4" s="1"/>
  <c r="AG18" i="5" s="1"/>
  <c r="AG18" i="6" s="1"/>
  <c r="AG18" i="7" s="1"/>
  <c r="AG18" i="8" s="1"/>
  <c r="AG18" i="9" s="1"/>
  <c r="AG18" i="13" s="1"/>
  <c r="AG18" i="14" s="1"/>
  <c r="AG18" i="15" s="1"/>
  <c r="AH18" i="1"/>
  <c r="AH18" i="2" s="1"/>
  <c r="AH18" i="3" s="1"/>
  <c r="AH18" i="4" s="1"/>
  <c r="AH18" i="5" s="1"/>
  <c r="AH18" i="6" s="1"/>
  <c r="AH18" i="7" s="1"/>
  <c r="AH18" i="8" s="1"/>
  <c r="AH18" i="9" s="1"/>
  <c r="AH18" i="13" s="1"/>
  <c r="AH18" i="14" s="1"/>
  <c r="AH18" i="15" s="1"/>
  <c r="AE19" i="1"/>
  <c r="AF19" i="1"/>
  <c r="AF19" i="2" s="1"/>
  <c r="AF19" i="3" s="1"/>
  <c r="AF19" i="4" s="1"/>
  <c r="AF19" i="5" s="1"/>
  <c r="AF19" i="6" s="1"/>
  <c r="AF19" i="7" s="1"/>
  <c r="AF19" i="8" s="1"/>
  <c r="AF19" i="9" s="1"/>
  <c r="AF19" i="13" s="1"/>
  <c r="AF19" i="14" s="1"/>
  <c r="AF19" i="15" s="1"/>
  <c r="AG19" i="1"/>
  <c r="AG19" i="2" s="1"/>
  <c r="AG19" i="3" s="1"/>
  <c r="AG19" i="4" s="1"/>
  <c r="AG19" i="5" s="1"/>
  <c r="AG19" i="6" s="1"/>
  <c r="AG19" i="7" s="1"/>
  <c r="AG19" i="8" s="1"/>
  <c r="AG19" i="9" s="1"/>
  <c r="AG19" i="13" s="1"/>
  <c r="AG19" i="14" s="1"/>
  <c r="AG19" i="15" s="1"/>
  <c r="AH19" i="1"/>
  <c r="AH19" i="2" s="1"/>
  <c r="AH19" i="3" s="1"/>
  <c r="AH19" i="4" s="1"/>
  <c r="AH19" i="5" s="1"/>
  <c r="AH19" i="6" s="1"/>
  <c r="AH19" i="7" s="1"/>
  <c r="AH19" i="8" s="1"/>
  <c r="AH19" i="9" s="1"/>
  <c r="AH19" i="13" s="1"/>
  <c r="AH19" i="14" s="1"/>
  <c r="AH19" i="15" s="1"/>
  <c r="AE20" i="1"/>
  <c r="AF20" i="1"/>
  <c r="AF20" i="2" s="1"/>
  <c r="AF20" i="3" s="1"/>
  <c r="AF20" i="4" s="1"/>
  <c r="AF20" i="5" s="1"/>
  <c r="AF20" i="6" s="1"/>
  <c r="AF20" i="7" s="1"/>
  <c r="AF20" i="8" s="1"/>
  <c r="AF20" i="9" s="1"/>
  <c r="AF20" i="13" s="1"/>
  <c r="AF20" i="14" s="1"/>
  <c r="AF20" i="15" s="1"/>
  <c r="AG20" i="1"/>
  <c r="AG20" i="2" s="1"/>
  <c r="AG20" i="3" s="1"/>
  <c r="AG20" i="4" s="1"/>
  <c r="AG20" i="5" s="1"/>
  <c r="AG20" i="6" s="1"/>
  <c r="AG20" i="7" s="1"/>
  <c r="AG20" i="8" s="1"/>
  <c r="AG20" i="9" s="1"/>
  <c r="AG20" i="13" s="1"/>
  <c r="AG20" i="14" s="1"/>
  <c r="AG20" i="15" s="1"/>
  <c r="AH20" i="1"/>
  <c r="AH20" i="2" s="1"/>
  <c r="AH20" i="3" s="1"/>
  <c r="AH20" i="4" s="1"/>
  <c r="AH20" i="5" s="1"/>
  <c r="AH20" i="6" s="1"/>
  <c r="AH20" i="7" s="1"/>
  <c r="AH20" i="8" s="1"/>
  <c r="AH20" i="9" s="1"/>
  <c r="AH20" i="13" s="1"/>
  <c r="AH20" i="14" s="1"/>
  <c r="AH20" i="15" s="1"/>
  <c r="AE21" i="1"/>
  <c r="AF21" i="1"/>
  <c r="AF21" i="2" s="1"/>
  <c r="AF21" i="3" s="1"/>
  <c r="AF21" i="4" s="1"/>
  <c r="AF21" i="5" s="1"/>
  <c r="AF21" i="6" s="1"/>
  <c r="AF21" i="7" s="1"/>
  <c r="AF21" i="8" s="1"/>
  <c r="AF21" i="9" s="1"/>
  <c r="AF21" i="13" s="1"/>
  <c r="AF21" i="14" s="1"/>
  <c r="AF21" i="15" s="1"/>
  <c r="AG21" i="1"/>
  <c r="AG21" i="2" s="1"/>
  <c r="AG21" i="3" s="1"/>
  <c r="AG21" i="4" s="1"/>
  <c r="AG21" i="5" s="1"/>
  <c r="AG21" i="6" s="1"/>
  <c r="AG21" i="7" s="1"/>
  <c r="AG21" i="8" s="1"/>
  <c r="AG21" i="9" s="1"/>
  <c r="AG21" i="13" s="1"/>
  <c r="AG21" i="14" s="1"/>
  <c r="AG21" i="15" s="1"/>
  <c r="AH21" i="1"/>
  <c r="AH21" i="2" s="1"/>
  <c r="AH21" i="3" s="1"/>
  <c r="AH21" i="4" s="1"/>
  <c r="AH21" i="5" s="1"/>
  <c r="AH21" i="6" s="1"/>
  <c r="AH21" i="7" s="1"/>
  <c r="AH21" i="8" s="1"/>
  <c r="AH21" i="9" s="1"/>
  <c r="AH21" i="13" s="1"/>
  <c r="AH21" i="14" s="1"/>
  <c r="AH21" i="15" s="1"/>
  <c r="AE22" i="1"/>
  <c r="AF22" i="1"/>
  <c r="AF22" i="2" s="1"/>
  <c r="AF22" i="3" s="1"/>
  <c r="AF22" i="4" s="1"/>
  <c r="AF22" i="5" s="1"/>
  <c r="AF22" i="6" s="1"/>
  <c r="AF22" i="7" s="1"/>
  <c r="AF22" i="8" s="1"/>
  <c r="AF22" i="9" s="1"/>
  <c r="AF22" i="13" s="1"/>
  <c r="AF22" i="14" s="1"/>
  <c r="AF22" i="15" s="1"/>
  <c r="AG22" i="1"/>
  <c r="AG22" i="2" s="1"/>
  <c r="AG22" i="3" s="1"/>
  <c r="AG22" i="4" s="1"/>
  <c r="AG22" i="5" s="1"/>
  <c r="AG22" i="6" s="1"/>
  <c r="AG22" i="7" s="1"/>
  <c r="AG22" i="8" s="1"/>
  <c r="AG22" i="9" s="1"/>
  <c r="AG22" i="13" s="1"/>
  <c r="AG22" i="14" s="1"/>
  <c r="AG22" i="15" s="1"/>
  <c r="AH22" i="1"/>
  <c r="AH22" i="2" s="1"/>
  <c r="AH22" i="3" s="1"/>
  <c r="AH22" i="4" s="1"/>
  <c r="AH22" i="5" s="1"/>
  <c r="AH22" i="6" s="1"/>
  <c r="AH22" i="7" s="1"/>
  <c r="AH22" i="8" s="1"/>
  <c r="AH22" i="9" s="1"/>
  <c r="AH22" i="13" s="1"/>
  <c r="AH22" i="14" s="1"/>
  <c r="AH22" i="15" s="1"/>
  <c r="AE23" i="1"/>
  <c r="AF23" i="1"/>
  <c r="AF23" i="2" s="1"/>
  <c r="AF23" i="3" s="1"/>
  <c r="AF23" i="4" s="1"/>
  <c r="AF23" i="5" s="1"/>
  <c r="AF23" i="6" s="1"/>
  <c r="AF23" i="7" s="1"/>
  <c r="AF23" i="8" s="1"/>
  <c r="AF23" i="9" s="1"/>
  <c r="AF23" i="13" s="1"/>
  <c r="AF23" i="14" s="1"/>
  <c r="AF23" i="15" s="1"/>
  <c r="AG23" i="1"/>
  <c r="AG23" i="2" s="1"/>
  <c r="AG23" i="3" s="1"/>
  <c r="AG23" i="4" s="1"/>
  <c r="AG23" i="5" s="1"/>
  <c r="AG23" i="6" s="1"/>
  <c r="AG23" i="7" s="1"/>
  <c r="AG23" i="8" s="1"/>
  <c r="AG23" i="9" s="1"/>
  <c r="AG23" i="13" s="1"/>
  <c r="AG23" i="14" s="1"/>
  <c r="AG23" i="15" s="1"/>
  <c r="AH23" i="1"/>
  <c r="AH23" i="2" s="1"/>
  <c r="AH23" i="3" s="1"/>
  <c r="AH23" i="4" s="1"/>
  <c r="AH23" i="5" s="1"/>
  <c r="AH23" i="6" s="1"/>
  <c r="AH23" i="7" s="1"/>
  <c r="AH23" i="8" s="1"/>
  <c r="AH23" i="9" s="1"/>
  <c r="AH23" i="13" s="1"/>
  <c r="AH23" i="14" s="1"/>
  <c r="AH23" i="15" s="1"/>
  <c r="AE24" i="1"/>
  <c r="AF24" i="1"/>
  <c r="AF24" i="2" s="1"/>
  <c r="AF24" i="3" s="1"/>
  <c r="AF24" i="4" s="1"/>
  <c r="AF24" i="5" s="1"/>
  <c r="AF24" i="6" s="1"/>
  <c r="AF24" i="7" s="1"/>
  <c r="AF24" i="8" s="1"/>
  <c r="AF24" i="9" s="1"/>
  <c r="AF24" i="13" s="1"/>
  <c r="AF24" i="14" s="1"/>
  <c r="AF24" i="15" s="1"/>
  <c r="AG24" i="1"/>
  <c r="AG24" i="2" s="1"/>
  <c r="AG24" i="3" s="1"/>
  <c r="AG24" i="4" s="1"/>
  <c r="AG24" i="5" s="1"/>
  <c r="AG24" i="6" s="1"/>
  <c r="AG24" i="7" s="1"/>
  <c r="AG24" i="8" s="1"/>
  <c r="AG24" i="9" s="1"/>
  <c r="AG24" i="13" s="1"/>
  <c r="AG24" i="14" s="1"/>
  <c r="AG24" i="15" s="1"/>
  <c r="AH24" i="1"/>
  <c r="AH24" i="2" s="1"/>
  <c r="AH24" i="3" s="1"/>
  <c r="AH24" i="4" s="1"/>
  <c r="AH24" i="5" s="1"/>
  <c r="AH24" i="6" s="1"/>
  <c r="AH24" i="7" s="1"/>
  <c r="AH24" i="8" s="1"/>
  <c r="AH24" i="9" s="1"/>
  <c r="AH24" i="13" s="1"/>
  <c r="AH24" i="14" s="1"/>
  <c r="AH24" i="15" s="1"/>
  <c r="AE25" i="1"/>
  <c r="AF25" i="1"/>
  <c r="AF25" i="2" s="1"/>
  <c r="AF25" i="3" s="1"/>
  <c r="AF25" i="4" s="1"/>
  <c r="AF25" i="5" s="1"/>
  <c r="AF25" i="6" s="1"/>
  <c r="AF25" i="7" s="1"/>
  <c r="AF25" i="8" s="1"/>
  <c r="AF25" i="9" s="1"/>
  <c r="AF25" i="13" s="1"/>
  <c r="AF25" i="14" s="1"/>
  <c r="AF25" i="15" s="1"/>
  <c r="AG25" i="1"/>
  <c r="AG25" i="2" s="1"/>
  <c r="AG25" i="3" s="1"/>
  <c r="AG25" i="4" s="1"/>
  <c r="AG25" i="5" s="1"/>
  <c r="AG25" i="6" s="1"/>
  <c r="AG25" i="7" s="1"/>
  <c r="AG25" i="8" s="1"/>
  <c r="AG25" i="9" s="1"/>
  <c r="AG25" i="13" s="1"/>
  <c r="AG25" i="14" s="1"/>
  <c r="AG25" i="15" s="1"/>
  <c r="AH25" i="1"/>
  <c r="AH25" i="2" s="1"/>
  <c r="AH25" i="3" s="1"/>
  <c r="AH25" i="4" s="1"/>
  <c r="AH25" i="5" s="1"/>
  <c r="AH25" i="6" s="1"/>
  <c r="AH25" i="7" s="1"/>
  <c r="AH25" i="8" s="1"/>
  <c r="AH25" i="9" s="1"/>
  <c r="AH25" i="13" s="1"/>
  <c r="AH25" i="14" s="1"/>
  <c r="AH25" i="15" s="1"/>
  <c r="AE26" i="1"/>
  <c r="AF26" i="1"/>
  <c r="AF26" i="2" s="1"/>
  <c r="AF26" i="3" s="1"/>
  <c r="AF26" i="4" s="1"/>
  <c r="AF26" i="5" s="1"/>
  <c r="AF26" i="6" s="1"/>
  <c r="AF26" i="7" s="1"/>
  <c r="AF26" i="8" s="1"/>
  <c r="AF26" i="9" s="1"/>
  <c r="AF26" i="13" s="1"/>
  <c r="AF26" i="14" s="1"/>
  <c r="AF26" i="15" s="1"/>
  <c r="AG26" i="1"/>
  <c r="AG26" i="2" s="1"/>
  <c r="AG26" i="3" s="1"/>
  <c r="AG26" i="4" s="1"/>
  <c r="AG26" i="5" s="1"/>
  <c r="AG26" i="6" s="1"/>
  <c r="AG26" i="7" s="1"/>
  <c r="AG26" i="8" s="1"/>
  <c r="AG26" i="9" s="1"/>
  <c r="AG26" i="13" s="1"/>
  <c r="AG26" i="14" s="1"/>
  <c r="AG26" i="15" s="1"/>
  <c r="AH26" i="1"/>
  <c r="AH26" i="2" s="1"/>
  <c r="AH26" i="3" s="1"/>
  <c r="AH26" i="4" s="1"/>
  <c r="AH26" i="5" s="1"/>
  <c r="AH26" i="6" s="1"/>
  <c r="AH26" i="7" s="1"/>
  <c r="AH26" i="8" s="1"/>
  <c r="AH26" i="9" s="1"/>
  <c r="AH26" i="13" s="1"/>
  <c r="AH26" i="14" s="1"/>
  <c r="AH26" i="15" s="1"/>
  <c r="AE27" i="1"/>
  <c r="AF27" i="1"/>
  <c r="AF27" i="2" s="1"/>
  <c r="AF27" i="3" s="1"/>
  <c r="AF27" i="4" s="1"/>
  <c r="AF27" i="5" s="1"/>
  <c r="AF27" i="6" s="1"/>
  <c r="AF27" i="7" s="1"/>
  <c r="AF27" i="8" s="1"/>
  <c r="AF27" i="9" s="1"/>
  <c r="AF27" i="13" s="1"/>
  <c r="AF27" i="14" s="1"/>
  <c r="AF27" i="15" s="1"/>
  <c r="AG27" i="1"/>
  <c r="AG27" i="2" s="1"/>
  <c r="AG27" i="3" s="1"/>
  <c r="AG27" i="4" s="1"/>
  <c r="AG27" i="5" s="1"/>
  <c r="AG27" i="6" s="1"/>
  <c r="AG27" i="7" s="1"/>
  <c r="AG27" i="8" s="1"/>
  <c r="AG27" i="9" s="1"/>
  <c r="AG27" i="13" s="1"/>
  <c r="AG27" i="14" s="1"/>
  <c r="AG27" i="15" s="1"/>
  <c r="AH27" i="1"/>
  <c r="AH27" i="2" s="1"/>
  <c r="AH27" i="3" s="1"/>
  <c r="AH27" i="4" s="1"/>
  <c r="AH27" i="5" s="1"/>
  <c r="AH27" i="6" s="1"/>
  <c r="AH27" i="7" s="1"/>
  <c r="AH27" i="8" s="1"/>
  <c r="AH27" i="9" s="1"/>
  <c r="AH27" i="13" s="1"/>
  <c r="AH27" i="14" s="1"/>
  <c r="AH27" i="15" s="1"/>
  <c r="AE28" i="1"/>
  <c r="AF28" i="1"/>
  <c r="AF28" i="2" s="1"/>
  <c r="AF28" i="3" s="1"/>
  <c r="AF28" i="4" s="1"/>
  <c r="AF28" i="5" s="1"/>
  <c r="AF28" i="6" s="1"/>
  <c r="AF28" i="7" s="1"/>
  <c r="AF28" i="8" s="1"/>
  <c r="AF28" i="9" s="1"/>
  <c r="AF28" i="13" s="1"/>
  <c r="AF28" i="14" s="1"/>
  <c r="AF28" i="15" s="1"/>
  <c r="AG28" i="1"/>
  <c r="AG28" i="2" s="1"/>
  <c r="AG28" i="3" s="1"/>
  <c r="AG28" i="4" s="1"/>
  <c r="AG28" i="5" s="1"/>
  <c r="AG28" i="6" s="1"/>
  <c r="AG28" i="7" s="1"/>
  <c r="AG28" i="8" s="1"/>
  <c r="AG28" i="9" s="1"/>
  <c r="AG28" i="13" s="1"/>
  <c r="AG28" i="14" s="1"/>
  <c r="AG28" i="15" s="1"/>
  <c r="AH28" i="1"/>
  <c r="AH28" i="2" s="1"/>
  <c r="AH28" i="3" s="1"/>
  <c r="AH28" i="4" s="1"/>
  <c r="AH28" i="5" s="1"/>
  <c r="AH28" i="6" s="1"/>
  <c r="AH28" i="7" s="1"/>
  <c r="AH28" i="8" s="1"/>
  <c r="AH28" i="9" s="1"/>
  <c r="AH28" i="13" s="1"/>
  <c r="AH28" i="14" s="1"/>
  <c r="AH28" i="15" s="1"/>
  <c r="AE29" i="1"/>
  <c r="AF29" i="1"/>
  <c r="AF29" i="2" s="1"/>
  <c r="AF29" i="3" s="1"/>
  <c r="AF29" i="4" s="1"/>
  <c r="AF29" i="5" s="1"/>
  <c r="AF29" i="6" s="1"/>
  <c r="AF29" i="7" s="1"/>
  <c r="AF29" i="8" s="1"/>
  <c r="AF29" i="9" s="1"/>
  <c r="AF29" i="13" s="1"/>
  <c r="AF29" i="14" s="1"/>
  <c r="AF29" i="15" s="1"/>
  <c r="AG29" i="1"/>
  <c r="AG29" i="2" s="1"/>
  <c r="AG29" i="3" s="1"/>
  <c r="AG29" i="4" s="1"/>
  <c r="AG29" i="5" s="1"/>
  <c r="AG29" i="6" s="1"/>
  <c r="AG29" i="7" s="1"/>
  <c r="AG29" i="8" s="1"/>
  <c r="AG29" i="9" s="1"/>
  <c r="AG29" i="13" s="1"/>
  <c r="AG29" i="14" s="1"/>
  <c r="AG29" i="15" s="1"/>
  <c r="AH29" i="1"/>
  <c r="AH29" i="2" s="1"/>
  <c r="AH29" i="3" s="1"/>
  <c r="AH29" i="4" s="1"/>
  <c r="AH29" i="5" s="1"/>
  <c r="AH29" i="6" s="1"/>
  <c r="AH29" i="7" s="1"/>
  <c r="AH29" i="8" s="1"/>
  <c r="AH29" i="9" s="1"/>
  <c r="AH29" i="13" s="1"/>
  <c r="AH29" i="14" s="1"/>
  <c r="AH29" i="15" s="1"/>
  <c r="AE30" i="1"/>
  <c r="AF30" i="1"/>
  <c r="AF30" i="2" s="1"/>
  <c r="AF30" i="3" s="1"/>
  <c r="AF30" i="4" s="1"/>
  <c r="AF30" i="5" s="1"/>
  <c r="AF30" i="6" s="1"/>
  <c r="AF30" i="7" s="1"/>
  <c r="AF30" i="8" s="1"/>
  <c r="AF30" i="9" s="1"/>
  <c r="AF30" i="13" s="1"/>
  <c r="AF30" i="14" s="1"/>
  <c r="AF30" i="15" s="1"/>
  <c r="AG30" i="1"/>
  <c r="AG30" i="2" s="1"/>
  <c r="AG30" i="3" s="1"/>
  <c r="AG30" i="4" s="1"/>
  <c r="AG30" i="5" s="1"/>
  <c r="AG30" i="6" s="1"/>
  <c r="AG30" i="7" s="1"/>
  <c r="AG30" i="8" s="1"/>
  <c r="AG30" i="9" s="1"/>
  <c r="AG30" i="13" s="1"/>
  <c r="AG30" i="14" s="1"/>
  <c r="AG30" i="15" s="1"/>
  <c r="AH30" i="1"/>
  <c r="AH30" i="2" s="1"/>
  <c r="AH30" i="3" s="1"/>
  <c r="AH30" i="4" s="1"/>
  <c r="AH30" i="5" s="1"/>
  <c r="AH30" i="6" s="1"/>
  <c r="AH30" i="7" s="1"/>
  <c r="AH30" i="8" s="1"/>
  <c r="AH30" i="9" s="1"/>
  <c r="AH30" i="13" s="1"/>
  <c r="AH30" i="14" s="1"/>
  <c r="AH30" i="15" s="1"/>
  <c r="AE31" i="1"/>
  <c r="AF31" i="1"/>
  <c r="AF31" i="2" s="1"/>
  <c r="AF31" i="3" s="1"/>
  <c r="AF31" i="4" s="1"/>
  <c r="AF31" i="5" s="1"/>
  <c r="AF31" i="6" s="1"/>
  <c r="AF31" i="7" s="1"/>
  <c r="AF31" i="8" s="1"/>
  <c r="AF31" i="9" s="1"/>
  <c r="AF31" i="13" s="1"/>
  <c r="AF31" i="14" s="1"/>
  <c r="AF31" i="15" s="1"/>
  <c r="AG31" i="1"/>
  <c r="AG31" i="2" s="1"/>
  <c r="AG31" i="3" s="1"/>
  <c r="AG31" i="4" s="1"/>
  <c r="AG31" i="5" s="1"/>
  <c r="AG31" i="6" s="1"/>
  <c r="AG31" i="7" s="1"/>
  <c r="AG31" i="8" s="1"/>
  <c r="AG31" i="9" s="1"/>
  <c r="AG31" i="13" s="1"/>
  <c r="AG31" i="14" s="1"/>
  <c r="AG31" i="15" s="1"/>
  <c r="AH31" i="1"/>
  <c r="AH31" i="2" s="1"/>
  <c r="AH31" i="3" s="1"/>
  <c r="AH31" i="4" s="1"/>
  <c r="AH31" i="5" s="1"/>
  <c r="AH31" i="6" s="1"/>
  <c r="AH31" i="7" s="1"/>
  <c r="AH31" i="8" s="1"/>
  <c r="AH31" i="9" s="1"/>
  <c r="AH31" i="13" s="1"/>
  <c r="AH31" i="14" s="1"/>
  <c r="AH31" i="15" s="1"/>
  <c r="AE32" i="1"/>
  <c r="AF32" i="1"/>
  <c r="AF32" i="2" s="1"/>
  <c r="AF32" i="3" s="1"/>
  <c r="AF32" i="4" s="1"/>
  <c r="AF32" i="5" s="1"/>
  <c r="AF32" i="6" s="1"/>
  <c r="AF32" i="7" s="1"/>
  <c r="AF32" i="8" s="1"/>
  <c r="AF32" i="9" s="1"/>
  <c r="AF32" i="13" s="1"/>
  <c r="AF32" i="14" s="1"/>
  <c r="AF32" i="15" s="1"/>
  <c r="AG32" i="1"/>
  <c r="AG32" i="2" s="1"/>
  <c r="AG32" i="3" s="1"/>
  <c r="AG32" i="4" s="1"/>
  <c r="AG32" i="5" s="1"/>
  <c r="AG32" i="6" s="1"/>
  <c r="AG32" i="7" s="1"/>
  <c r="AG32" i="8" s="1"/>
  <c r="AG32" i="9" s="1"/>
  <c r="AG32" i="13" s="1"/>
  <c r="AG32" i="14" s="1"/>
  <c r="AG32" i="15" s="1"/>
  <c r="AH32" i="1"/>
  <c r="AH32" i="2" s="1"/>
  <c r="AH32" i="3" s="1"/>
  <c r="AH32" i="4" s="1"/>
  <c r="AH32" i="5" s="1"/>
  <c r="AH32" i="6" s="1"/>
  <c r="AH32" i="7" s="1"/>
  <c r="AH32" i="8" s="1"/>
  <c r="AH32" i="9" s="1"/>
  <c r="AH32" i="13" s="1"/>
  <c r="AH32" i="14" s="1"/>
  <c r="AH32" i="15" s="1"/>
  <c r="AE33" i="1"/>
  <c r="AF33" i="1"/>
  <c r="AF33" i="2" s="1"/>
  <c r="AF33" i="3" s="1"/>
  <c r="AF33" i="4" s="1"/>
  <c r="AF33" i="5" s="1"/>
  <c r="AF33" i="6" s="1"/>
  <c r="AF33" i="7" s="1"/>
  <c r="AF33" i="8" s="1"/>
  <c r="AF33" i="9" s="1"/>
  <c r="AF33" i="13" s="1"/>
  <c r="AF33" i="14" s="1"/>
  <c r="AF33" i="15" s="1"/>
  <c r="AG33" i="1"/>
  <c r="AG33" i="2" s="1"/>
  <c r="AG33" i="3" s="1"/>
  <c r="AG33" i="4" s="1"/>
  <c r="AG33" i="5" s="1"/>
  <c r="AG33" i="6" s="1"/>
  <c r="AG33" i="7" s="1"/>
  <c r="AG33" i="8" s="1"/>
  <c r="AG33" i="9" s="1"/>
  <c r="AG33" i="13" s="1"/>
  <c r="AG33" i="14" s="1"/>
  <c r="AG33" i="15" s="1"/>
  <c r="AH33" i="1"/>
  <c r="AH33" i="2" s="1"/>
  <c r="AH33" i="3" s="1"/>
  <c r="AH33" i="4" s="1"/>
  <c r="AH33" i="5" s="1"/>
  <c r="AH33" i="6" s="1"/>
  <c r="AH33" i="7" s="1"/>
  <c r="AH33" i="8" s="1"/>
  <c r="AH33" i="9" s="1"/>
  <c r="AH33" i="13" s="1"/>
  <c r="AH33" i="14" s="1"/>
  <c r="AH33" i="15" s="1"/>
  <c r="AE34" i="1"/>
  <c r="AF34" i="1"/>
  <c r="AF34" i="2" s="1"/>
  <c r="AF34" i="3" s="1"/>
  <c r="AF34" i="4" s="1"/>
  <c r="AF34" i="5" s="1"/>
  <c r="AF34" i="6" s="1"/>
  <c r="AF34" i="7" s="1"/>
  <c r="AF34" i="8" s="1"/>
  <c r="AF34" i="9" s="1"/>
  <c r="AF34" i="13" s="1"/>
  <c r="AF34" i="14" s="1"/>
  <c r="AF34" i="15" s="1"/>
  <c r="AG34" i="1"/>
  <c r="AG34" i="2" s="1"/>
  <c r="AG34" i="3" s="1"/>
  <c r="AG34" i="4" s="1"/>
  <c r="AH34" i="1"/>
  <c r="AH34" i="2" s="1"/>
  <c r="AH34" i="3" s="1"/>
  <c r="AH34" i="4" s="1"/>
  <c r="AH34" i="5" s="1"/>
  <c r="AH34" i="6" s="1"/>
  <c r="AH34" i="7" s="1"/>
  <c r="AH34" i="8" s="1"/>
  <c r="AH34" i="9" s="1"/>
  <c r="AH34" i="13" s="1"/>
  <c r="AH34" i="14" s="1"/>
  <c r="AH34" i="15" s="1"/>
  <c r="AE35" i="1"/>
  <c r="AF35" i="1"/>
  <c r="AF35" i="2" s="1"/>
  <c r="AF35" i="3" s="1"/>
  <c r="AF35" i="4" s="1"/>
  <c r="AF35" i="5" s="1"/>
  <c r="AF35" i="6" s="1"/>
  <c r="AF35" i="7" s="1"/>
  <c r="AF35" i="8" s="1"/>
  <c r="AF35" i="9" s="1"/>
  <c r="AF35" i="13" s="1"/>
  <c r="AF35" i="14" s="1"/>
  <c r="AF35" i="15" s="1"/>
  <c r="AG35" i="1"/>
  <c r="AG35" i="2" s="1"/>
  <c r="AG35" i="3" s="1"/>
  <c r="AG35" i="4" s="1"/>
  <c r="AG35" i="5" s="1"/>
  <c r="AG35" i="6" s="1"/>
  <c r="AG35" i="7" s="1"/>
  <c r="AG35" i="8" s="1"/>
  <c r="AG35" i="9" s="1"/>
  <c r="AG35" i="13" s="1"/>
  <c r="AG35" i="14" s="1"/>
  <c r="AG35" i="15" s="1"/>
  <c r="AH35" i="1"/>
  <c r="AH35" i="2" s="1"/>
  <c r="AH35" i="3" s="1"/>
  <c r="AH35" i="4" s="1"/>
  <c r="AH35" i="5" s="1"/>
  <c r="AH35" i="6" s="1"/>
  <c r="AH35" i="7" s="1"/>
  <c r="AH35" i="8" s="1"/>
  <c r="AH35" i="9" s="1"/>
  <c r="AH35" i="13" s="1"/>
  <c r="AH35" i="14" s="1"/>
  <c r="AH35" i="15" s="1"/>
  <c r="AE37" i="1"/>
  <c r="AE37" i="2" s="1"/>
  <c r="AF37" i="1"/>
  <c r="AF37" i="2" s="1"/>
  <c r="AF37" i="3" s="1"/>
  <c r="AF37" i="4" s="1"/>
  <c r="AF37" i="5" s="1"/>
  <c r="AF37" i="6" s="1"/>
  <c r="AF37" i="7" s="1"/>
  <c r="AF37" i="8" s="1"/>
  <c r="AF37" i="9" s="1"/>
  <c r="AF37" i="13" s="1"/>
  <c r="AF37" i="14" s="1"/>
  <c r="AF37" i="15" s="1"/>
  <c r="AG37" i="1"/>
  <c r="AG37" i="2" s="1"/>
  <c r="AG37" i="3" s="1"/>
  <c r="AG37" i="4" s="1"/>
  <c r="AG37" i="5" s="1"/>
  <c r="AG37" i="6" s="1"/>
  <c r="AG37" i="7" s="1"/>
  <c r="AG37" i="8" s="1"/>
  <c r="AG37" i="9" s="1"/>
  <c r="AG37" i="13" s="1"/>
  <c r="AG37" i="14" s="1"/>
  <c r="AG37" i="15" s="1"/>
  <c r="AH37" i="1"/>
  <c r="AH37" i="2" s="1"/>
  <c r="AH37" i="3" s="1"/>
  <c r="AH37" i="4" s="1"/>
  <c r="AH37" i="5" s="1"/>
  <c r="AH37" i="6" s="1"/>
  <c r="AH37" i="7" s="1"/>
  <c r="AH37" i="8" s="1"/>
  <c r="AH37" i="9" s="1"/>
  <c r="AH37" i="13" s="1"/>
  <c r="AH37" i="14" s="1"/>
  <c r="AH37" i="15" s="1"/>
  <c r="AE38" i="1"/>
  <c r="AE38" i="2" s="1"/>
  <c r="AF38" i="1"/>
  <c r="AF38" i="2" s="1"/>
  <c r="AF38" i="3" s="1"/>
  <c r="AF38" i="4" s="1"/>
  <c r="AF38" i="5" s="1"/>
  <c r="AF38" i="6" s="1"/>
  <c r="AF38" i="7" s="1"/>
  <c r="AF38" i="8" s="1"/>
  <c r="AF38" i="9" s="1"/>
  <c r="AF38" i="13" s="1"/>
  <c r="AF38" i="14" s="1"/>
  <c r="AF38" i="15" s="1"/>
  <c r="AG38" i="1"/>
  <c r="AG38" i="2" s="1"/>
  <c r="AG38" i="3" s="1"/>
  <c r="AG38" i="4" s="1"/>
  <c r="AG38" i="5" s="1"/>
  <c r="AG38" i="6" s="1"/>
  <c r="AG38" i="7" s="1"/>
  <c r="AG38" i="8" s="1"/>
  <c r="AG38" i="9" s="1"/>
  <c r="AG38" i="13" s="1"/>
  <c r="AG38" i="14" s="1"/>
  <c r="AG38" i="15" s="1"/>
  <c r="AH38" i="1"/>
  <c r="AH38" i="2" s="1"/>
  <c r="AH38" i="3" s="1"/>
  <c r="AH38" i="4" s="1"/>
  <c r="AH38" i="5" s="1"/>
  <c r="AH38" i="6" s="1"/>
  <c r="AH38" i="7" s="1"/>
  <c r="AH38" i="8" s="1"/>
  <c r="AH38" i="9" s="1"/>
  <c r="AH38" i="13" s="1"/>
  <c r="AH38" i="14" s="1"/>
  <c r="AH38" i="15" s="1"/>
  <c r="AE39" i="1"/>
  <c r="AE39" i="2" s="1"/>
  <c r="AF39" i="1"/>
  <c r="AF39" i="2" s="1"/>
  <c r="AF39" i="3" s="1"/>
  <c r="AF39" i="4" s="1"/>
  <c r="AF39" i="5" s="1"/>
  <c r="AF39" i="6" s="1"/>
  <c r="AF39" i="7" s="1"/>
  <c r="AF39" i="8" s="1"/>
  <c r="AF39" i="9" s="1"/>
  <c r="AF39" i="13" s="1"/>
  <c r="AF39" i="14" s="1"/>
  <c r="AF39" i="15" s="1"/>
  <c r="AG39" i="1"/>
  <c r="AG39" i="2" s="1"/>
  <c r="AG39" i="3" s="1"/>
  <c r="AG39" i="4" s="1"/>
  <c r="AG39" i="5" s="1"/>
  <c r="AG39" i="6" s="1"/>
  <c r="AG39" i="7" s="1"/>
  <c r="AG39" i="8" s="1"/>
  <c r="AG39" i="9" s="1"/>
  <c r="AG39" i="13" s="1"/>
  <c r="AG39" i="14" s="1"/>
  <c r="AG39" i="15" s="1"/>
  <c r="AH39" i="1"/>
  <c r="AH39" i="2" s="1"/>
  <c r="AH39" i="3" s="1"/>
  <c r="AH39" i="4" s="1"/>
  <c r="AH39" i="5" s="1"/>
  <c r="AH39" i="6" s="1"/>
  <c r="AH39" i="7" s="1"/>
  <c r="AH39" i="8" s="1"/>
  <c r="AH39" i="9" s="1"/>
  <c r="AH39" i="13" s="1"/>
  <c r="AH39" i="14" s="1"/>
  <c r="AH39" i="15" s="1"/>
  <c r="AF40" i="1"/>
  <c r="AF40" i="2" s="1"/>
  <c r="AF40" i="3" s="1"/>
  <c r="AF40" i="4" s="1"/>
  <c r="AF40" i="5" s="1"/>
  <c r="AF40" i="6" s="1"/>
  <c r="AF40" i="7" s="1"/>
  <c r="AF40" i="8" s="1"/>
  <c r="AF40" i="9" s="1"/>
  <c r="AF40" i="13" s="1"/>
  <c r="AF40" i="14" s="1"/>
  <c r="AF40" i="15" s="1"/>
  <c r="AG40" i="1"/>
  <c r="AG40" i="2" s="1"/>
  <c r="AG40" i="3" s="1"/>
  <c r="AG40" i="4" s="1"/>
  <c r="AG40" i="5" s="1"/>
  <c r="AG40" i="6" s="1"/>
  <c r="AG40" i="7" s="1"/>
  <c r="AG40" i="8" s="1"/>
  <c r="AG40" i="9" s="1"/>
  <c r="AG40" i="13" s="1"/>
  <c r="AG40" i="14" s="1"/>
  <c r="AG40" i="15" s="1"/>
  <c r="AE6" i="3"/>
  <c r="AD7" i="1"/>
  <c r="AD8" i="1"/>
  <c r="AD9" i="1"/>
  <c r="AD10" i="1"/>
  <c r="AD11" i="1"/>
  <c r="AD12" i="1"/>
  <c r="AD13" i="1"/>
  <c r="AD14" i="1"/>
  <c r="AD15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7" i="1"/>
  <c r="AD38" i="1"/>
  <c r="AD39" i="1"/>
  <c r="AD40" i="1"/>
  <c r="Z7" i="1"/>
  <c r="AA7" i="1"/>
  <c r="Z8" i="1"/>
  <c r="AA8" i="1"/>
  <c r="Z9" i="1"/>
  <c r="AA9" i="1"/>
  <c r="Z10" i="1"/>
  <c r="AA10" i="1"/>
  <c r="Z11" i="1"/>
  <c r="AA11" i="1"/>
  <c r="Z12" i="1"/>
  <c r="AA12" i="1"/>
  <c r="Z13" i="1"/>
  <c r="AA13" i="1"/>
  <c r="Z14" i="1"/>
  <c r="AA14" i="1"/>
  <c r="Z15" i="1"/>
  <c r="AA15" i="1"/>
  <c r="Z17" i="1"/>
  <c r="AA17" i="1"/>
  <c r="Z18" i="1"/>
  <c r="AA18" i="1"/>
  <c r="Z19" i="1"/>
  <c r="Z20" i="1"/>
  <c r="AA20" i="1"/>
  <c r="Z21" i="1"/>
  <c r="AA21" i="1"/>
  <c r="Z22" i="1"/>
  <c r="AA22" i="1"/>
  <c r="Z23" i="1"/>
  <c r="AA23" i="1"/>
  <c r="Z24" i="1"/>
  <c r="AA24" i="1"/>
  <c r="Z25" i="1"/>
  <c r="AA25" i="1"/>
  <c r="Z26" i="1"/>
  <c r="AA26" i="1"/>
  <c r="AA27" i="1"/>
  <c r="Z28" i="1"/>
  <c r="AA28" i="1"/>
  <c r="Z29" i="1"/>
  <c r="AA29" i="1"/>
  <c r="Z30" i="1"/>
  <c r="AA30" i="1"/>
  <c r="Z31" i="1"/>
  <c r="AA31" i="1"/>
  <c r="Z32" i="1"/>
  <c r="AA32" i="1"/>
  <c r="Z33" i="1"/>
  <c r="Z34" i="1"/>
  <c r="Z35" i="1"/>
  <c r="Z37" i="1"/>
  <c r="Z38" i="1"/>
  <c r="Z39" i="1"/>
  <c r="Z40" i="1"/>
  <c r="Y11" i="1"/>
  <c r="Y7" i="1"/>
  <c r="Y8" i="1"/>
  <c r="Y9" i="1"/>
  <c r="Y10" i="1"/>
  <c r="Y12" i="1"/>
  <c r="Y13" i="1"/>
  <c r="Y14" i="1"/>
  <c r="Y15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7" i="1"/>
  <c r="Y38" i="1"/>
  <c r="Y39" i="1"/>
  <c r="Y40" i="1"/>
  <c r="D10" i="2"/>
  <c r="D14" i="2"/>
  <c r="AJ14" i="2" s="1"/>
  <c r="D20" i="2"/>
  <c r="D24" i="2"/>
  <c r="D28" i="2"/>
  <c r="D32" i="2"/>
  <c r="AJ32" i="2" s="1"/>
  <c r="D37" i="2"/>
  <c r="D33" i="2" l="1"/>
  <c r="AJ33" i="2" s="1"/>
  <c r="AJ20" i="2"/>
  <c r="AJ22" i="4"/>
  <c r="AJ9" i="4"/>
  <c r="D12" i="2"/>
  <c r="AJ12" i="2" s="1"/>
  <c r="AJ32" i="3"/>
  <c r="AJ28" i="2"/>
  <c r="AJ24" i="2"/>
  <c r="AJ10" i="2"/>
  <c r="AJ35" i="3"/>
  <c r="AJ31" i="3"/>
  <c r="AJ27" i="3"/>
  <c r="AJ23" i="3"/>
  <c r="AJ37" i="2"/>
  <c r="AJ39" i="1"/>
  <c r="AJ37" i="1"/>
  <c r="AJ40" i="1"/>
  <c r="AJ38" i="1"/>
  <c r="AJ35" i="1"/>
  <c r="AJ34" i="1"/>
  <c r="AJ32" i="1"/>
  <c r="AJ30" i="1"/>
  <c r="AJ28" i="1"/>
  <c r="AJ26" i="1"/>
  <c r="AJ24" i="1"/>
  <c r="AJ22" i="1"/>
  <c r="AJ20" i="1"/>
  <c r="AJ18" i="1"/>
  <c r="AJ33" i="1"/>
  <c r="AJ31" i="1"/>
  <c r="AJ29" i="1"/>
  <c r="AJ27" i="1"/>
  <c r="AJ25" i="1"/>
  <c r="AJ21" i="1"/>
  <c r="AJ19" i="1"/>
  <c r="AJ17" i="1"/>
  <c r="AJ15" i="1"/>
  <c r="AJ13" i="1"/>
  <c r="AJ10" i="1"/>
  <c r="AJ8" i="1"/>
  <c r="AJ11" i="1"/>
  <c r="AJ14" i="1"/>
  <c r="AJ12" i="1"/>
  <c r="AJ9" i="1"/>
  <c r="AJ7" i="1"/>
  <c r="AJ23" i="1"/>
  <c r="D40" i="2"/>
  <c r="AJ40" i="2" s="1"/>
  <c r="D30" i="2"/>
  <c r="AJ30" i="2" s="1"/>
  <c r="D8" i="2"/>
  <c r="AJ8" i="2" s="1"/>
  <c r="C19" i="3"/>
  <c r="D19" i="3" s="1"/>
  <c r="AJ19" i="3" s="1"/>
  <c r="D19" i="2"/>
  <c r="AJ19" i="2" s="1"/>
  <c r="D9" i="2"/>
  <c r="AJ9" i="2" s="1"/>
  <c r="D17" i="2"/>
  <c r="AJ17" i="2" s="1"/>
  <c r="D22" i="2"/>
  <c r="AJ22" i="2" s="1"/>
  <c r="D26" i="3"/>
  <c r="AJ26" i="3" s="1"/>
  <c r="C28" i="4"/>
  <c r="C28" i="5" s="1"/>
  <c r="D28" i="3"/>
  <c r="AJ28" i="3" s="1"/>
  <c r="D34" i="2"/>
  <c r="AJ34" i="2" s="1"/>
  <c r="D34" i="3"/>
  <c r="AJ34" i="3" s="1"/>
  <c r="D22" i="3"/>
  <c r="AJ22" i="3" s="1"/>
  <c r="D26" i="2"/>
  <c r="AJ26" i="2" s="1"/>
  <c r="D18" i="2"/>
  <c r="AJ18" i="2" s="1"/>
  <c r="D30" i="3"/>
  <c r="AJ30" i="3" s="1"/>
  <c r="D18" i="3"/>
  <c r="AJ18" i="3" s="1"/>
  <c r="AI40" i="1"/>
  <c r="AK40" i="1" s="1"/>
  <c r="AE37" i="3"/>
  <c r="AE39" i="3"/>
  <c r="AE40" i="2"/>
  <c r="AE38" i="3"/>
  <c r="AI39" i="1"/>
  <c r="AK39" i="1" s="1"/>
  <c r="AI38" i="1"/>
  <c r="AK38" i="1" s="1"/>
  <c r="AI37" i="1"/>
  <c r="AK37" i="1" s="1"/>
  <c r="C20" i="4"/>
  <c r="C20" i="5" s="1"/>
  <c r="D20" i="3"/>
  <c r="AJ20" i="3" s="1"/>
  <c r="C32" i="4"/>
  <c r="D32" i="4" s="1"/>
  <c r="AJ32" i="4" s="1"/>
  <c r="AI35" i="1"/>
  <c r="AK35" i="1" s="1"/>
  <c r="AI34" i="1"/>
  <c r="AK34" i="1" s="1"/>
  <c r="AI33" i="1"/>
  <c r="AK33" i="1" s="1"/>
  <c r="AE32" i="2"/>
  <c r="AI32" i="1"/>
  <c r="AK32" i="1" s="1"/>
  <c r="AE31" i="2"/>
  <c r="AI31" i="1"/>
  <c r="AK31" i="1" s="1"/>
  <c r="AE30" i="2"/>
  <c r="AI30" i="1"/>
  <c r="AK30" i="1" s="1"/>
  <c r="AE29" i="2"/>
  <c r="AI29" i="1"/>
  <c r="AK29" i="1" s="1"/>
  <c r="AE28" i="2"/>
  <c r="AI28" i="1"/>
  <c r="AK28" i="1" s="1"/>
  <c r="AE27" i="2"/>
  <c r="AI27" i="1"/>
  <c r="AK27" i="1" s="1"/>
  <c r="AE26" i="2"/>
  <c r="AI26" i="1"/>
  <c r="AK26" i="1" s="1"/>
  <c r="AE25" i="2"/>
  <c r="AI25" i="1"/>
  <c r="AK25" i="1" s="1"/>
  <c r="AE24" i="2"/>
  <c r="AI24" i="1"/>
  <c r="AK24" i="1" s="1"/>
  <c r="AE23" i="2"/>
  <c r="AI23" i="1"/>
  <c r="AK23" i="1" s="1"/>
  <c r="AE22" i="2"/>
  <c r="AI22" i="1"/>
  <c r="AK22" i="1" s="1"/>
  <c r="AE21" i="2"/>
  <c r="AI21" i="1"/>
  <c r="AK21" i="1" s="1"/>
  <c r="AE20" i="2"/>
  <c r="AI20" i="1"/>
  <c r="AK20" i="1" s="1"/>
  <c r="AE19" i="2"/>
  <c r="AI19" i="1"/>
  <c r="AK19" i="1" s="1"/>
  <c r="AE18" i="2"/>
  <c r="AI18" i="1"/>
  <c r="AK18" i="1" s="1"/>
  <c r="AE17" i="2"/>
  <c r="AI17" i="1"/>
  <c r="AK17" i="1" s="1"/>
  <c r="AE35" i="2"/>
  <c r="AE34" i="2"/>
  <c r="AE33" i="2"/>
  <c r="AE15" i="2"/>
  <c r="AI15" i="1"/>
  <c r="AK15" i="1" s="1"/>
  <c r="AE13" i="2"/>
  <c r="AI13" i="1"/>
  <c r="AK13" i="1" s="1"/>
  <c r="AE11" i="2"/>
  <c r="AI11" i="1"/>
  <c r="AK11" i="1" s="1"/>
  <c r="AE9" i="2"/>
  <c r="AI9" i="1"/>
  <c r="AK9" i="1" s="1"/>
  <c r="AE8" i="2"/>
  <c r="AI8" i="1"/>
  <c r="AK8" i="1" s="1"/>
  <c r="D13" i="2"/>
  <c r="AJ13" i="2" s="1"/>
  <c r="AE14" i="2"/>
  <c r="AI14" i="1"/>
  <c r="AK14" i="1" s="1"/>
  <c r="AE12" i="2"/>
  <c r="AI12" i="1"/>
  <c r="AK12" i="1" s="1"/>
  <c r="AE10" i="2"/>
  <c r="AI10" i="1"/>
  <c r="AK10" i="1" s="1"/>
  <c r="AE7" i="2"/>
  <c r="AI7" i="1"/>
  <c r="AK7" i="1" s="1"/>
  <c r="AE6" i="4"/>
  <c r="D40" i="5"/>
  <c r="AJ40" i="5" s="1"/>
  <c r="C40" i="6"/>
  <c r="D38" i="2"/>
  <c r="AJ38" i="2" s="1"/>
  <c r="D37" i="3"/>
  <c r="AJ37" i="3" s="1"/>
  <c r="C37" i="5"/>
  <c r="D40" i="3"/>
  <c r="AJ40" i="3" s="1"/>
  <c r="C24" i="4"/>
  <c r="C24" i="5" s="1"/>
  <c r="D24" i="3"/>
  <c r="AJ24" i="3" s="1"/>
  <c r="D29" i="2"/>
  <c r="AJ29" i="2" s="1"/>
  <c r="C21" i="3"/>
  <c r="C21" i="4" s="1"/>
  <c r="C25" i="3"/>
  <c r="C25" i="4" s="1"/>
  <c r="C13" i="4"/>
  <c r="D13" i="3"/>
  <c r="AJ13" i="3" s="1"/>
  <c r="C12" i="4"/>
  <c r="C12" i="5" s="1"/>
  <c r="D12" i="3"/>
  <c r="AJ12" i="3" s="1"/>
  <c r="C8" i="4"/>
  <c r="D8" i="4" s="1"/>
  <c r="AJ8" i="4" s="1"/>
  <c r="D8" i="3"/>
  <c r="AJ8" i="3" s="1"/>
  <c r="C9" i="5"/>
  <c r="AG34" i="5"/>
  <c r="AG34" i="6" s="1"/>
  <c r="AG34" i="7" s="1"/>
  <c r="AG34" i="8" s="1"/>
  <c r="AG34" i="9" s="1"/>
  <c r="AG34" i="13" s="1"/>
  <c r="AG34" i="14" s="1"/>
  <c r="AG34" i="15" s="1"/>
  <c r="C39" i="3"/>
  <c r="D39" i="2"/>
  <c r="AJ39" i="2" s="1"/>
  <c r="C15" i="3"/>
  <c r="D15" i="2"/>
  <c r="AJ15" i="2" s="1"/>
  <c r="C11" i="3"/>
  <c r="D11" i="2"/>
  <c r="AJ11" i="2" s="1"/>
  <c r="C7" i="3"/>
  <c r="D7" i="2"/>
  <c r="AJ7" i="2" s="1"/>
  <c r="C27" i="4"/>
  <c r="D35" i="2"/>
  <c r="AJ35" i="2" s="1"/>
  <c r="D27" i="2"/>
  <c r="AJ27" i="2" s="1"/>
  <c r="D23" i="2"/>
  <c r="AJ23" i="2" s="1"/>
  <c r="C35" i="4"/>
  <c r="C8" i="5"/>
  <c r="D9" i="3"/>
  <c r="AJ9" i="3" s="1"/>
  <c r="D40" i="4"/>
  <c r="AJ40" i="4" s="1"/>
  <c r="C31" i="4"/>
  <c r="C29" i="4"/>
  <c r="D29" i="3"/>
  <c r="AJ29" i="3" s="1"/>
  <c r="D31" i="2"/>
  <c r="AJ31" i="2" s="1"/>
  <c r="C38" i="4"/>
  <c r="D38" i="3"/>
  <c r="AJ38" i="3" s="1"/>
  <c r="D34" i="4"/>
  <c r="AJ34" i="4" s="1"/>
  <c r="C34" i="5"/>
  <c r="D30" i="4"/>
  <c r="AJ30" i="4" s="1"/>
  <c r="C30" i="5"/>
  <c r="D26" i="4"/>
  <c r="AJ26" i="4" s="1"/>
  <c r="C26" i="5"/>
  <c r="C22" i="5"/>
  <c r="D18" i="4"/>
  <c r="AJ18" i="4" s="1"/>
  <c r="C18" i="5"/>
  <c r="C14" i="4"/>
  <c r="D14" i="3"/>
  <c r="AJ14" i="3" s="1"/>
  <c r="C10" i="4"/>
  <c r="D10" i="3"/>
  <c r="AJ10" i="3" s="1"/>
  <c r="C23" i="4"/>
  <c r="C33" i="4"/>
  <c r="D33" i="3"/>
  <c r="AJ33" i="3" s="1"/>
  <c r="D25" i="3"/>
  <c r="AJ25" i="3" s="1"/>
  <c r="C17" i="4"/>
  <c r="D17" i="3"/>
  <c r="AJ17" i="3" s="1"/>
  <c r="C32" i="5" l="1"/>
  <c r="D32" i="5" s="1"/>
  <c r="AJ32" i="5" s="1"/>
  <c r="D20" i="4"/>
  <c r="AJ20" i="4" s="1"/>
  <c r="D28" i="4"/>
  <c r="AJ28" i="4" s="1"/>
  <c r="C19" i="4"/>
  <c r="D24" i="4"/>
  <c r="AJ24" i="4" s="1"/>
  <c r="D12" i="4"/>
  <c r="AJ12" i="4" s="1"/>
  <c r="AE39" i="4"/>
  <c r="AE38" i="4"/>
  <c r="AE40" i="3"/>
  <c r="AE37" i="4"/>
  <c r="AE20" i="3"/>
  <c r="AE24" i="3"/>
  <c r="AE28" i="3"/>
  <c r="AE32" i="3"/>
  <c r="D21" i="3"/>
  <c r="AJ21" i="3" s="1"/>
  <c r="AE35" i="3"/>
  <c r="AE18" i="3"/>
  <c r="AE22" i="3"/>
  <c r="AE30" i="3"/>
  <c r="C32" i="6"/>
  <c r="D34" i="5"/>
  <c r="AJ34" i="5" s="1"/>
  <c r="C34" i="6"/>
  <c r="AE33" i="3"/>
  <c r="AE17" i="3"/>
  <c r="AE19" i="3"/>
  <c r="AE21" i="3"/>
  <c r="AE23" i="3"/>
  <c r="AE25" i="3"/>
  <c r="AE27" i="3"/>
  <c r="AE29" i="3"/>
  <c r="AE31" i="3"/>
  <c r="AE26" i="3"/>
  <c r="AE34" i="3"/>
  <c r="AE7" i="3"/>
  <c r="AE12" i="3"/>
  <c r="AE9" i="3"/>
  <c r="AE13" i="3"/>
  <c r="AE8" i="3"/>
  <c r="AE10" i="3"/>
  <c r="AE14" i="3"/>
  <c r="AE11" i="3"/>
  <c r="AE15" i="3"/>
  <c r="AE6" i="5"/>
  <c r="C40" i="7"/>
  <c r="D40" i="6"/>
  <c r="AJ40" i="6" s="1"/>
  <c r="C37" i="6"/>
  <c r="D37" i="5"/>
  <c r="AJ37" i="5" s="1"/>
  <c r="D22" i="5"/>
  <c r="AJ22" i="5" s="1"/>
  <c r="C22" i="6"/>
  <c r="D30" i="5"/>
  <c r="AJ30" i="5" s="1"/>
  <c r="C30" i="6"/>
  <c r="D28" i="5"/>
  <c r="AJ28" i="5" s="1"/>
  <c r="C28" i="6"/>
  <c r="D18" i="5"/>
  <c r="AJ18" i="5" s="1"/>
  <c r="C18" i="6"/>
  <c r="D18" i="6" s="1"/>
  <c r="AJ18" i="6" s="1"/>
  <c r="D26" i="5"/>
  <c r="AJ26" i="5" s="1"/>
  <c r="C26" i="6"/>
  <c r="D20" i="5"/>
  <c r="AJ20" i="5" s="1"/>
  <c r="C20" i="6"/>
  <c r="D24" i="5"/>
  <c r="AJ24" i="5" s="1"/>
  <c r="C24" i="6"/>
  <c r="D12" i="5"/>
  <c r="AJ12" i="5" s="1"/>
  <c r="C12" i="6"/>
  <c r="D13" i="4"/>
  <c r="AJ13" i="4" s="1"/>
  <c r="C13" i="5"/>
  <c r="D8" i="5"/>
  <c r="AJ8" i="5" s="1"/>
  <c r="C8" i="6"/>
  <c r="D9" i="5"/>
  <c r="AJ9" i="5" s="1"/>
  <c r="C9" i="6"/>
  <c r="D33" i="4"/>
  <c r="AJ33" i="4" s="1"/>
  <c r="C33" i="5"/>
  <c r="C7" i="4"/>
  <c r="D7" i="3"/>
  <c r="AJ7" i="3" s="1"/>
  <c r="C15" i="4"/>
  <c r="D15" i="3"/>
  <c r="AJ15" i="3" s="1"/>
  <c r="C23" i="5"/>
  <c r="D23" i="4"/>
  <c r="AJ23" i="4" s="1"/>
  <c r="D38" i="4"/>
  <c r="AJ38" i="4" s="1"/>
  <c r="C38" i="5"/>
  <c r="C31" i="5"/>
  <c r="D31" i="4"/>
  <c r="AJ31" i="4" s="1"/>
  <c r="D25" i="4"/>
  <c r="AJ25" i="4" s="1"/>
  <c r="C25" i="5"/>
  <c r="D21" i="4"/>
  <c r="AJ21" i="4" s="1"/>
  <c r="C21" i="5"/>
  <c r="D21" i="5" s="1"/>
  <c r="AJ21" i="5" s="1"/>
  <c r="C19" i="5"/>
  <c r="D19" i="4"/>
  <c r="AJ19" i="4" s="1"/>
  <c r="C27" i="5"/>
  <c r="D27" i="4"/>
  <c r="AJ27" i="4" s="1"/>
  <c r="D11" i="3"/>
  <c r="AJ11" i="3" s="1"/>
  <c r="C11" i="4"/>
  <c r="C39" i="4"/>
  <c r="D39" i="3"/>
  <c r="AJ39" i="3" s="1"/>
  <c r="C10" i="5"/>
  <c r="D10" i="4"/>
  <c r="AJ10" i="4" s="1"/>
  <c r="C35" i="5"/>
  <c r="D35" i="4"/>
  <c r="AJ35" i="4" s="1"/>
  <c r="D17" i="4"/>
  <c r="AJ17" i="4" s="1"/>
  <c r="C17" i="5"/>
  <c r="D29" i="4"/>
  <c r="AJ29" i="4" s="1"/>
  <c r="C29" i="5"/>
  <c r="C14" i="5"/>
  <c r="D14" i="4"/>
  <c r="AJ14" i="4" s="1"/>
  <c r="AE37" i="5" l="1"/>
  <c r="AE38" i="5"/>
  <c r="AE40" i="4"/>
  <c r="AE39" i="5"/>
  <c r="AE26" i="4"/>
  <c r="AE17" i="4"/>
  <c r="C32" i="7"/>
  <c r="D32" i="6"/>
  <c r="AJ32" i="6" s="1"/>
  <c r="AE32" i="4"/>
  <c r="AE24" i="4"/>
  <c r="AE25" i="4"/>
  <c r="AE30" i="4"/>
  <c r="AE18" i="4"/>
  <c r="D35" i="5"/>
  <c r="AJ35" i="5" s="1"/>
  <c r="C35" i="6"/>
  <c r="AE34" i="4"/>
  <c r="AE31" i="4"/>
  <c r="AE27" i="4"/>
  <c r="AE23" i="4"/>
  <c r="AE19" i="4"/>
  <c r="AE33" i="4"/>
  <c r="AE22" i="4"/>
  <c r="AE35" i="4"/>
  <c r="AE29" i="4"/>
  <c r="AE21" i="4"/>
  <c r="D33" i="5"/>
  <c r="AJ33" i="5" s="1"/>
  <c r="C33" i="6"/>
  <c r="C34" i="7"/>
  <c r="D34" i="6"/>
  <c r="AJ34" i="6" s="1"/>
  <c r="AE28" i="4"/>
  <c r="AE20" i="4"/>
  <c r="AE15" i="4"/>
  <c r="AE14" i="4"/>
  <c r="AE12" i="4"/>
  <c r="AE8" i="4"/>
  <c r="AE11" i="4"/>
  <c r="AE10" i="4"/>
  <c r="AE13" i="4"/>
  <c r="AE9" i="4"/>
  <c r="AE7" i="4"/>
  <c r="AE6" i="6"/>
  <c r="D10" i="5"/>
  <c r="AJ10" i="5" s="1"/>
  <c r="C10" i="6"/>
  <c r="D40" i="7"/>
  <c r="AJ40" i="7" s="1"/>
  <c r="D38" i="5"/>
  <c r="AJ38" i="5" s="1"/>
  <c r="C38" i="6"/>
  <c r="C37" i="7"/>
  <c r="D37" i="6"/>
  <c r="AJ37" i="6" s="1"/>
  <c r="D31" i="5"/>
  <c r="AJ31" i="5" s="1"/>
  <c r="C31" i="6"/>
  <c r="D25" i="5"/>
  <c r="AJ25" i="5" s="1"/>
  <c r="C25" i="6"/>
  <c r="C20" i="7"/>
  <c r="D20" i="6"/>
  <c r="AJ20" i="6" s="1"/>
  <c r="C18" i="7"/>
  <c r="C30" i="7"/>
  <c r="D30" i="6"/>
  <c r="AJ30" i="6" s="1"/>
  <c r="D29" i="5"/>
  <c r="AJ29" i="5" s="1"/>
  <c r="C29" i="6"/>
  <c r="C21" i="6"/>
  <c r="C24" i="7"/>
  <c r="D24" i="6"/>
  <c r="AJ24" i="6" s="1"/>
  <c r="C26" i="7"/>
  <c r="D26" i="6"/>
  <c r="AJ26" i="6" s="1"/>
  <c r="C28" i="7"/>
  <c r="D28" i="6"/>
  <c r="AJ28" i="6" s="1"/>
  <c r="C22" i="7"/>
  <c r="D22" i="6"/>
  <c r="AJ22" i="6" s="1"/>
  <c r="D19" i="5"/>
  <c r="AJ19" i="5" s="1"/>
  <c r="C19" i="6"/>
  <c r="D27" i="5"/>
  <c r="AJ27" i="5" s="1"/>
  <c r="C27" i="6"/>
  <c r="D23" i="5"/>
  <c r="AJ23" i="5" s="1"/>
  <c r="C23" i="6"/>
  <c r="D17" i="5"/>
  <c r="AJ17" i="5" s="1"/>
  <c r="C17" i="6"/>
  <c r="C13" i="6"/>
  <c r="D13" i="5"/>
  <c r="AJ13" i="5" s="1"/>
  <c r="C12" i="7"/>
  <c r="D12" i="6"/>
  <c r="AJ12" i="6" s="1"/>
  <c r="D14" i="5"/>
  <c r="AJ14" i="5" s="1"/>
  <c r="C14" i="6"/>
  <c r="C9" i="7"/>
  <c r="D9" i="6"/>
  <c r="AJ9" i="6" s="1"/>
  <c r="C8" i="7"/>
  <c r="D8" i="6"/>
  <c r="AJ8" i="6" s="1"/>
  <c r="C39" i="5"/>
  <c r="D39" i="4"/>
  <c r="AJ39" i="4" s="1"/>
  <c r="C7" i="5"/>
  <c r="D7" i="4"/>
  <c r="AJ7" i="4" s="1"/>
  <c r="C11" i="5"/>
  <c r="D11" i="4"/>
  <c r="AJ11" i="4" s="1"/>
  <c r="C15" i="5"/>
  <c r="D15" i="4"/>
  <c r="AJ15" i="4" s="1"/>
  <c r="AD6" i="5"/>
  <c r="AA6" i="5"/>
  <c r="Z6" i="5"/>
  <c r="Y6" i="5"/>
  <c r="AL3" i="5"/>
  <c r="AD6" i="4"/>
  <c r="AA6" i="4"/>
  <c r="Z6" i="4"/>
  <c r="Y6" i="4"/>
  <c r="AL3" i="4"/>
  <c r="AI37" i="4" s="1"/>
  <c r="AK37" i="4" s="1"/>
  <c r="Y6" i="3"/>
  <c r="AD6" i="3"/>
  <c r="AA6" i="3"/>
  <c r="Z6" i="3"/>
  <c r="AL3" i="3"/>
  <c r="AI17" i="3" s="1"/>
  <c r="AK17" i="3" s="1"/>
  <c r="C6" i="2"/>
  <c r="D6" i="2" s="1"/>
  <c r="AF6" i="1"/>
  <c r="AG6" i="1"/>
  <c r="AG6" i="2" s="1"/>
  <c r="AG6" i="3" s="1"/>
  <c r="AG6" i="4" s="1"/>
  <c r="AG6" i="5" s="1"/>
  <c r="AG6" i="6" s="1"/>
  <c r="AG6" i="7" s="1"/>
  <c r="AG6" i="8" s="1"/>
  <c r="AG6" i="9" s="1"/>
  <c r="AG6" i="13" s="1"/>
  <c r="AG6" i="14" s="1"/>
  <c r="AG6" i="15" s="1"/>
  <c r="AH6" i="1"/>
  <c r="AH6" i="2" s="1"/>
  <c r="AH6" i="3" s="1"/>
  <c r="AH6" i="4" s="1"/>
  <c r="AH6" i="5" s="1"/>
  <c r="AH6" i="6" s="1"/>
  <c r="AH6" i="7" s="1"/>
  <c r="AH6" i="8" s="1"/>
  <c r="AH6" i="9" s="1"/>
  <c r="AH6" i="13" s="1"/>
  <c r="AH6" i="14" s="1"/>
  <c r="AH6" i="15" s="1"/>
  <c r="AD6" i="2"/>
  <c r="AA6" i="2"/>
  <c r="Z6" i="2"/>
  <c r="Y6" i="2"/>
  <c r="AL3" i="2"/>
  <c r="AD6" i="1"/>
  <c r="AI7" i="3" l="1"/>
  <c r="AK7" i="3" s="1"/>
  <c r="AI13" i="3"/>
  <c r="AK13" i="3" s="1"/>
  <c r="AI11" i="3"/>
  <c r="AK11" i="3" s="1"/>
  <c r="AI12" i="3"/>
  <c r="AK12" i="3" s="1"/>
  <c r="AI15" i="3"/>
  <c r="AK15" i="3" s="1"/>
  <c r="AI28" i="3"/>
  <c r="AK28" i="3" s="1"/>
  <c r="AI29" i="3"/>
  <c r="AK29" i="3" s="1"/>
  <c r="AI22" i="3"/>
  <c r="AK22" i="3" s="1"/>
  <c r="AI19" i="3"/>
  <c r="AK19" i="3" s="1"/>
  <c r="AI27" i="3"/>
  <c r="AK27" i="3" s="1"/>
  <c r="AI34" i="3"/>
  <c r="AK34" i="3" s="1"/>
  <c r="AI18" i="3"/>
  <c r="AK18" i="3" s="1"/>
  <c r="AI25" i="3"/>
  <c r="AK25" i="3" s="1"/>
  <c r="AI32" i="3"/>
  <c r="AK32" i="3" s="1"/>
  <c r="AI39" i="4"/>
  <c r="AK39" i="4" s="1"/>
  <c r="AI38" i="4"/>
  <c r="AK38" i="4" s="1"/>
  <c r="AI37" i="2"/>
  <c r="AK37" i="2" s="1"/>
  <c r="AI38" i="2"/>
  <c r="AK38" i="2" s="1"/>
  <c r="AI39" i="2"/>
  <c r="AK39" i="2" s="1"/>
  <c r="AI9" i="2"/>
  <c r="AK9" i="2" s="1"/>
  <c r="AI35" i="2"/>
  <c r="AK35" i="2" s="1"/>
  <c r="AI22" i="2"/>
  <c r="AK22" i="2" s="1"/>
  <c r="AI33" i="2"/>
  <c r="AK33" i="2" s="1"/>
  <c r="AI19" i="2"/>
  <c r="AK19" i="2" s="1"/>
  <c r="AI23" i="2"/>
  <c r="AK23" i="2" s="1"/>
  <c r="AI27" i="2"/>
  <c r="AK27" i="2" s="1"/>
  <c r="AI31" i="2"/>
  <c r="AK31" i="2" s="1"/>
  <c r="AI34" i="2"/>
  <c r="AK34" i="2" s="1"/>
  <c r="AI12" i="2"/>
  <c r="AK12" i="2" s="1"/>
  <c r="AI24" i="2"/>
  <c r="AK24" i="2" s="1"/>
  <c r="AI32" i="2"/>
  <c r="AK32" i="2" s="1"/>
  <c r="AI8" i="2"/>
  <c r="AK8" i="2" s="1"/>
  <c r="AI14" i="2"/>
  <c r="AK14" i="2" s="1"/>
  <c r="AI15" i="2"/>
  <c r="AK15" i="2" s="1"/>
  <c r="AI18" i="2"/>
  <c r="AK18" i="2" s="1"/>
  <c r="AI30" i="2"/>
  <c r="AK30" i="2" s="1"/>
  <c r="AI17" i="2"/>
  <c r="AK17" i="2" s="1"/>
  <c r="AI21" i="2"/>
  <c r="AK21" i="2" s="1"/>
  <c r="AI25" i="2"/>
  <c r="AK25" i="2" s="1"/>
  <c r="AI29" i="2"/>
  <c r="AK29" i="2" s="1"/>
  <c r="AI26" i="2"/>
  <c r="AK26" i="2" s="1"/>
  <c r="AI7" i="2"/>
  <c r="AK7" i="2" s="1"/>
  <c r="AI40" i="2"/>
  <c r="AK40" i="2" s="1"/>
  <c r="AI20" i="2"/>
  <c r="AK20" i="2" s="1"/>
  <c r="AI28" i="2"/>
  <c r="AK28" i="2" s="1"/>
  <c r="AI13" i="2"/>
  <c r="AK13" i="2" s="1"/>
  <c r="AI10" i="2"/>
  <c r="AK10" i="2" s="1"/>
  <c r="AI11" i="2"/>
  <c r="AK11" i="2" s="1"/>
  <c r="AI38" i="3"/>
  <c r="AK38" i="3" s="1"/>
  <c r="AI37" i="3"/>
  <c r="AK37" i="3" s="1"/>
  <c r="AI39" i="3"/>
  <c r="AK39" i="3" s="1"/>
  <c r="AI10" i="3"/>
  <c r="AK10" i="3" s="1"/>
  <c r="AI8" i="3"/>
  <c r="AK8" i="3" s="1"/>
  <c r="AI14" i="3"/>
  <c r="AK14" i="3" s="1"/>
  <c r="AI20" i="3"/>
  <c r="AK20" i="3" s="1"/>
  <c r="AI21" i="3"/>
  <c r="AK21" i="3" s="1"/>
  <c r="AI35" i="3"/>
  <c r="AK35" i="3" s="1"/>
  <c r="AI33" i="3"/>
  <c r="AK33" i="3" s="1"/>
  <c r="AI23" i="3"/>
  <c r="AK23" i="3" s="1"/>
  <c r="AI31" i="3"/>
  <c r="AK31" i="3" s="1"/>
  <c r="AI30" i="3"/>
  <c r="AK30" i="3" s="1"/>
  <c r="AI24" i="3"/>
  <c r="AK24" i="3" s="1"/>
  <c r="AI26" i="3"/>
  <c r="AK26" i="3" s="1"/>
  <c r="AI40" i="3"/>
  <c r="AK40" i="3" s="1"/>
  <c r="AI9" i="3"/>
  <c r="AK9" i="3" s="1"/>
  <c r="AJ6" i="2"/>
  <c r="AI39" i="5"/>
  <c r="AK39" i="5" s="1"/>
  <c r="AE39" i="6"/>
  <c r="AI38" i="5"/>
  <c r="AK38" i="5" s="1"/>
  <c r="AE38" i="6"/>
  <c r="AE40" i="5"/>
  <c r="AI40" i="4"/>
  <c r="AK40" i="4" s="1"/>
  <c r="AI37" i="5"/>
  <c r="AK37" i="5" s="1"/>
  <c r="AE37" i="6"/>
  <c r="AE28" i="5"/>
  <c r="AI28" i="4"/>
  <c r="AK28" i="4" s="1"/>
  <c r="AE29" i="5"/>
  <c r="AI29" i="4"/>
  <c r="AK29" i="4" s="1"/>
  <c r="AE22" i="5"/>
  <c r="AI22" i="4"/>
  <c r="AK22" i="4" s="1"/>
  <c r="AE19" i="5"/>
  <c r="AI19" i="4"/>
  <c r="AK19" i="4" s="1"/>
  <c r="AE27" i="5"/>
  <c r="AI27" i="4"/>
  <c r="AK27" i="4" s="1"/>
  <c r="AE34" i="5"/>
  <c r="AI34" i="4"/>
  <c r="AK34" i="4" s="1"/>
  <c r="AE18" i="5"/>
  <c r="AI18" i="4"/>
  <c r="AK18" i="4" s="1"/>
  <c r="AE25" i="5"/>
  <c r="AI25" i="4"/>
  <c r="AK25" i="4" s="1"/>
  <c r="AE32" i="5"/>
  <c r="AI32" i="4"/>
  <c r="AK32" i="4" s="1"/>
  <c r="AE17" i="5"/>
  <c r="AI17" i="4"/>
  <c r="AK17" i="4" s="1"/>
  <c r="C33" i="7"/>
  <c r="D33" i="6"/>
  <c r="AJ33" i="6" s="1"/>
  <c r="C35" i="7"/>
  <c r="D35" i="6"/>
  <c r="AJ35" i="6" s="1"/>
  <c r="AE20" i="5"/>
  <c r="AI20" i="4"/>
  <c r="AK20" i="4" s="1"/>
  <c r="D34" i="7"/>
  <c r="AJ34" i="7" s="1"/>
  <c r="AE21" i="5"/>
  <c r="AI21" i="4"/>
  <c r="AK21" i="4" s="1"/>
  <c r="AE35" i="5"/>
  <c r="AI35" i="4"/>
  <c r="AK35" i="4" s="1"/>
  <c r="AE33" i="5"/>
  <c r="AI33" i="4"/>
  <c r="AK33" i="4" s="1"/>
  <c r="AE23" i="5"/>
  <c r="AI23" i="4"/>
  <c r="AK23" i="4" s="1"/>
  <c r="AE31" i="5"/>
  <c r="AI31" i="4"/>
  <c r="AK31" i="4" s="1"/>
  <c r="AE30" i="5"/>
  <c r="AI30" i="4"/>
  <c r="AK30" i="4" s="1"/>
  <c r="AE24" i="5"/>
  <c r="AI24" i="4"/>
  <c r="AK24" i="4" s="1"/>
  <c r="D32" i="7"/>
  <c r="AJ32" i="7" s="1"/>
  <c r="AE26" i="5"/>
  <c r="AI26" i="4"/>
  <c r="AK26" i="4" s="1"/>
  <c r="AF6" i="2"/>
  <c r="AI6" i="1"/>
  <c r="AK6" i="1" s="1"/>
  <c r="AE9" i="5"/>
  <c r="AI9" i="4"/>
  <c r="AK9" i="4" s="1"/>
  <c r="AI10" i="4"/>
  <c r="AK10" i="4" s="1"/>
  <c r="AE10" i="5"/>
  <c r="AE8" i="5"/>
  <c r="AI8" i="4"/>
  <c r="AK8" i="4" s="1"/>
  <c r="AE14" i="5"/>
  <c r="AI14" i="4"/>
  <c r="AK14" i="4" s="1"/>
  <c r="AI7" i="4"/>
  <c r="AK7" i="4" s="1"/>
  <c r="AE7" i="5"/>
  <c r="AE13" i="5"/>
  <c r="AI13" i="4"/>
  <c r="AK13" i="4" s="1"/>
  <c r="AI11" i="4"/>
  <c r="AK11" i="4" s="1"/>
  <c r="AE11" i="5"/>
  <c r="AE12" i="5"/>
  <c r="AI12" i="4"/>
  <c r="AK12" i="4" s="1"/>
  <c r="AE15" i="5"/>
  <c r="AI15" i="4"/>
  <c r="AK15" i="4" s="1"/>
  <c r="AE6" i="7"/>
  <c r="C10" i="7"/>
  <c r="D10" i="6"/>
  <c r="AJ10" i="6" s="1"/>
  <c r="C38" i="7"/>
  <c r="D38" i="6"/>
  <c r="AJ38" i="6" s="1"/>
  <c r="D39" i="5"/>
  <c r="AJ39" i="5" s="1"/>
  <c r="C39" i="6"/>
  <c r="D37" i="7"/>
  <c r="AJ37" i="7" s="1"/>
  <c r="D40" i="8"/>
  <c r="AJ40" i="8" s="1"/>
  <c r="C40" i="9"/>
  <c r="D24" i="7"/>
  <c r="AJ24" i="7" s="1"/>
  <c r="C23" i="7"/>
  <c r="D23" i="6"/>
  <c r="AJ23" i="6" s="1"/>
  <c r="C19" i="7"/>
  <c r="D19" i="7" s="1"/>
  <c r="AJ19" i="7" s="1"/>
  <c r="D19" i="6"/>
  <c r="AJ19" i="6" s="1"/>
  <c r="C29" i="7"/>
  <c r="D29" i="6"/>
  <c r="AJ29" i="6" s="1"/>
  <c r="C25" i="7"/>
  <c r="D25" i="6"/>
  <c r="AJ25" i="6" s="1"/>
  <c r="D18" i="7"/>
  <c r="AJ18" i="7" s="1"/>
  <c r="C27" i="7"/>
  <c r="D27" i="6"/>
  <c r="AJ27" i="6" s="1"/>
  <c r="C21" i="7"/>
  <c r="D21" i="6"/>
  <c r="AJ21" i="6" s="1"/>
  <c r="C31" i="7"/>
  <c r="D31" i="6"/>
  <c r="AJ31" i="6" s="1"/>
  <c r="D28" i="7"/>
  <c r="AJ28" i="7" s="1"/>
  <c r="D22" i="7"/>
  <c r="AJ22" i="7" s="1"/>
  <c r="D26" i="7"/>
  <c r="AJ26" i="7" s="1"/>
  <c r="D30" i="7"/>
  <c r="AJ30" i="7" s="1"/>
  <c r="D20" i="7"/>
  <c r="AJ20" i="7" s="1"/>
  <c r="C17" i="7"/>
  <c r="D17" i="6"/>
  <c r="AJ17" i="6" s="1"/>
  <c r="D12" i="7"/>
  <c r="AJ12" i="7" s="1"/>
  <c r="D11" i="5"/>
  <c r="AJ11" i="5" s="1"/>
  <c r="C11" i="6"/>
  <c r="C14" i="7"/>
  <c r="D14" i="6"/>
  <c r="AJ14" i="6" s="1"/>
  <c r="D15" i="5"/>
  <c r="AJ15" i="5" s="1"/>
  <c r="C15" i="6"/>
  <c r="C13" i="7"/>
  <c r="D13" i="6"/>
  <c r="AJ13" i="6" s="1"/>
  <c r="D7" i="5"/>
  <c r="AJ7" i="5" s="1"/>
  <c r="C7" i="6"/>
  <c r="D8" i="7"/>
  <c r="AJ8" i="7" s="1"/>
  <c r="D9" i="7"/>
  <c r="AJ9" i="7" s="1"/>
  <c r="C6" i="3"/>
  <c r="D6" i="3" s="1"/>
  <c r="AJ6" i="3" s="1"/>
  <c r="AI37" i="6" l="1"/>
  <c r="AK37" i="6" s="1"/>
  <c r="AE37" i="7"/>
  <c r="AI39" i="6"/>
  <c r="AK39" i="6" s="1"/>
  <c r="AE39" i="7"/>
  <c r="AI38" i="6"/>
  <c r="AK38" i="6" s="1"/>
  <c r="AE38" i="7"/>
  <c r="AI40" i="5"/>
  <c r="AK40" i="5" s="1"/>
  <c r="AE40" i="6"/>
  <c r="D32" i="8"/>
  <c r="AJ32" i="8" s="1"/>
  <c r="C32" i="9"/>
  <c r="AE30" i="6"/>
  <c r="AI30" i="5"/>
  <c r="AK30" i="5" s="1"/>
  <c r="AE23" i="6"/>
  <c r="AI23" i="5"/>
  <c r="AK23" i="5" s="1"/>
  <c r="AI35" i="5"/>
  <c r="AK35" i="5" s="1"/>
  <c r="AE35" i="6"/>
  <c r="D34" i="8"/>
  <c r="AJ34" i="8" s="1"/>
  <c r="C34" i="9"/>
  <c r="D35" i="8"/>
  <c r="AJ35" i="8" s="1"/>
  <c r="D35" i="7"/>
  <c r="AJ35" i="7" s="1"/>
  <c r="AE17" i="6"/>
  <c r="AI17" i="5"/>
  <c r="AK17" i="5" s="1"/>
  <c r="AE25" i="6"/>
  <c r="AI25" i="5"/>
  <c r="AK25" i="5" s="1"/>
  <c r="AI34" i="5"/>
  <c r="AK34" i="5" s="1"/>
  <c r="AE34" i="6"/>
  <c r="AE19" i="6"/>
  <c r="AI19" i="5"/>
  <c r="AK19" i="5" s="1"/>
  <c r="AE29" i="6"/>
  <c r="AI29" i="5"/>
  <c r="AK29" i="5" s="1"/>
  <c r="AE26" i="6"/>
  <c r="AI26" i="5"/>
  <c r="AK26" i="5" s="1"/>
  <c r="AE24" i="6"/>
  <c r="AI24" i="5"/>
  <c r="AK24" i="5" s="1"/>
  <c r="AE31" i="6"/>
  <c r="AI31" i="5"/>
  <c r="AK31" i="5" s="1"/>
  <c r="AI33" i="5"/>
  <c r="AK33" i="5" s="1"/>
  <c r="AE33" i="6"/>
  <c r="AE21" i="6"/>
  <c r="AI21" i="5"/>
  <c r="AK21" i="5" s="1"/>
  <c r="AE20" i="6"/>
  <c r="AI20" i="5"/>
  <c r="AK20" i="5" s="1"/>
  <c r="D33" i="7"/>
  <c r="AJ33" i="7" s="1"/>
  <c r="AE32" i="6"/>
  <c r="AI32" i="5"/>
  <c r="AK32" i="5" s="1"/>
  <c r="AE18" i="6"/>
  <c r="AI18" i="5"/>
  <c r="AK18" i="5" s="1"/>
  <c r="AE27" i="6"/>
  <c r="AI27" i="5"/>
  <c r="AK27" i="5" s="1"/>
  <c r="AE22" i="6"/>
  <c r="AI22" i="5"/>
  <c r="AK22" i="5" s="1"/>
  <c r="AE28" i="6"/>
  <c r="AI28" i="5"/>
  <c r="AK28" i="5" s="1"/>
  <c r="AE15" i="6"/>
  <c r="AI15" i="5"/>
  <c r="AK15" i="5" s="1"/>
  <c r="AE8" i="6"/>
  <c r="AI8" i="5"/>
  <c r="AK8" i="5" s="1"/>
  <c r="AI9" i="5"/>
  <c r="AK9" i="5" s="1"/>
  <c r="AE9" i="6"/>
  <c r="AE11" i="6"/>
  <c r="AI11" i="5"/>
  <c r="AK11" i="5" s="1"/>
  <c r="AE7" i="6"/>
  <c r="AI7" i="5"/>
  <c r="AK7" i="5" s="1"/>
  <c r="AI10" i="5"/>
  <c r="AK10" i="5" s="1"/>
  <c r="AE10" i="6"/>
  <c r="AE12" i="6"/>
  <c r="AI12" i="5"/>
  <c r="AK12" i="5" s="1"/>
  <c r="AE13" i="6"/>
  <c r="AI13" i="5"/>
  <c r="AK13" i="5" s="1"/>
  <c r="AE14" i="6"/>
  <c r="AI14" i="5"/>
  <c r="AK14" i="5" s="1"/>
  <c r="AF6" i="3"/>
  <c r="AI6" i="2"/>
  <c r="AK6" i="2" s="1"/>
  <c r="AE6" i="8"/>
  <c r="D10" i="7"/>
  <c r="AJ10" i="7" s="1"/>
  <c r="D37" i="8"/>
  <c r="AJ37" i="8" s="1"/>
  <c r="C37" i="9"/>
  <c r="D38" i="7"/>
  <c r="AJ38" i="7" s="1"/>
  <c r="D40" i="9"/>
  <c r="AJ40" i="9" s="1"/>
  <c r="C40" i="13"/>
  <c r="C39" i="7"/>
  <c r="D39" i="6"/>
  <c r="AJ39" i="6" s="1"/>
  <c r="D20" i="8"/>
  <c r="AJ20" i="8" s="1"/>
  <c r="C20" i="9"/>
  <c r="D28" i="8"/>
  <c r="AJ28" i="8" s="1"/>
  <c r="C28" i="9"/>
  <c r="C18" i="9"/>
  <c r="D18" i="8"/>
  <c r="AJ18" i="8" s="1"/>
  <c r="D23" i="7"/>
  <c r="AJ23" i="7" s="1"/>
  <c r="D26" i="8"/>
  <c r="AJ26" i="8" s="1"/>
  <c r="C26" i="9"/>
  <c r="D21" i="7"/>
  <c r="AJ21" i="7" s="1"/>
  <c r="D29" i="7"/>
  <c r="AJ29" i="7" s="1"/>
  <c r="D30" i="8"/>
  <c r="AJ30" i="8" s="1"/>
  <c r="C30" i="9"/>
  <c r="D22" i="8"/>
  <c r="AJ22" i="8" s="1"/>
  <c r="C22" i="9"/>
  <c r="D31" i="7"/>
  <c r="AJ31" i="7" s="1"/>
  <c r="D27" i="7"/>
  <c r="AJ27" i="7" s="1"/>
  <c r="D25" i="7"/>
  <c r="AJ25" i="7" s="1"/>
  <c r="C19" i="9"/>
  <c r="D24" i="8"/>
  <c r="AJ24" i="8" s="1"/>
  <c r="C24" i="9"/>
  <c r="D17" i="7"/>
  <c r="AJ17" i="7" s="1"/>
  <c r="C15" i="7"/>
  <c r="D15" i="6"/>
  <c r="AJ15" i="6" s="1"/>
  <c r="C11" i="7"/>
  <c r="D11" i="6"/>
  <c r="AJ11" i="6" s="1"/>
  <c r="D13" i="7"/>
  <c r="AJ13" i="7" s="1"/>
  <c r="D14" i="7"/>
  <c r="AJ14" i="7" s="1"/>
  <c r="D12" i="8"/>
  <c r="AJ12" i="8" s="1"/>
  <c r="C12" i="9"/>
  <c r="D9" i="8"/>
  <c r="AJ9" i="8" s="1"/>
  <c r="C9" i="9"/>
  <c r="C8" i="9"/>
  <c r="D8" i="8"/>
  <c r="AJ8" i="8" s="1"/>
  <c r="C7" i="7"/>
  <c r="D7" i="6"/>
  <c r="AJ7" i="6" s="1"/>
  <c r="C6" i="4"/>
  <c r="D6" i="4" s="1"/>
  <c r="AJ6" i="4" s="1"/>
  <c r="D18" i="9" l="1"/>
  <c r="AJ18" i="9" s="1"/>
  <c r="C18" i="13"/>
  <c r="C18" i="14" s="1"/>
  <c r="AI39" i="7"/>
  <c r="AK39" i="7" s="1"/>
  <c r="AE39" i="8"/>
  <c r="AI38" i="7"/>
  <c r="AK38" i="7" s="1"/>
  <c r="AE38" i="8"/>
  <c r="AI37" i="7"/>
  <c r="AK37" i="7" s="1"/>
  <c r="AE37" i="8"/>
  <c r="AI40" i="6"/>
  <c r="AK40" i="6" s="1"/>
  <c r="AE40" i="7"/>
  <c r="AI35" i="6"/>
  <c r="AK35" i="6" s="1"/>
  <c r="AE35" i="7"/>
  <c r="AE22" i="7"/>
  <c r="AI22" i="6"/>
  <c r="AK22" i="6" s="1"/>
  <c r="AE18" i="7"/>
  <c r="AI18" i="6"/>
  <c r="AK18" i="6" s="1"/>
  <c r="D33" i="8"/>
  <c r="AJ33" i="8" s="1"/>
  <c r="C33" i="9"/>
  <c r="AE21" i="7"/>
  <c r="AI21" i="6"/>
  <c r="AK21" i="6" s="1"/>
  <c r="AE31" i="7"/>
  <c r="AI31" i="6"/>
  <c r="AK31" i="6" s="1"/>
  <c r="AE26" i="7"/>
  <c r="AI26" i="6"/>
  <c r="AK26" i="6" s="1"/>
  <c r="AE19" i="7"/>
  <c r="AI19" i="6"/>
  <c r="AK19" i="6" s="1"/>
  <c r="AE25" i="7"/>
  <c r="AI25" i="6"/>
  <c r="AK25" i="6" s="1"/>
  <c r="C35" i="9"/>
  <c r="AE30" i="7"/>
  <c r="AI30" i="6"/>
  <c r="AK30" i="6" s="1"/>
  <c r="AI33" i="6"/>
  <c r="AK33" i="6" s="1"/>
  <c r="AE33" i="7"/>
  <c r="AI34" i="6"/>
  <c r="AK34" i="6" s="1"/>
  <c r="AE34" i="7"/>
  <c r="D34" i="9"/>
  <c r="AJ34" i="9" s="1"/>
  <c r="C34" i="13"/>
  <c r="D32" i="9"/>
  <c r="AJ32" i="9" s="1"/>
  <c r="C32" i="13"/>
  <c r="AE28" i="7"/>
  <c r="AI28" i="6"/>
  <c r="AK28" i="6" s="1"/>
  <c r="AE27" i="7"/>
  <c r="AI27" i="6"/>
  <c r="AK27" i="6" s="1"/>
  <c r="AE32" i="7"/>
  <c r="AI32" i="6"/>
  <c r="AK32" i="6" s="1"/>
  <c r="AE20" i="7"/>
  <c r="AI20" i="6"/>
  <c r="AK20" i="6" s="1"/>
  <c r="AE24" i="7"/>
  <c r="AI24" i="6"/>
  <c r="AK24" i="6" s="1"/>
  <c r="AE29" i="7"/>
  <c r="AI29" i="6"/>
  <c r="AK29" i="6" s="1"/>
  <c r="AE17" i="7"/>
  <c r="AI17" i="6"/>
  <c r="AK17" i="6" s="1"/>
  <c r="AE23" i="7"/>
  <c r="AI23" i="6"/>
  <c r="AK23" i="6" s="1"/>
  <c r="AF6" i="4"/>
  <c r="AI6" i="3"/>
  <c r="AK6" i="3" s="1"/>
  <c r="AE13" i="7"/>
  <c r="AI13" i="6"/>
  <c r="AK13" i="6" s="1"/>
  <c r="AI11" i="6"/>
  <c r="AK11" i="6" s="1"/>
  <c r="AE11" i="7"/>
  <c r="AE8" i="7"/>
  <c r="AI8" i="6"/>
  <c r="AK8" i="6" s="1"/>
  <c r="AE9" i="7"/>
  <c r="AI9" i="6"/>
  <c r="AK9" i="6" s="1"/>
  <c r="AE10" i="7"/>
  <c r="AI10" i="6"/>
  <c r="AK10" i="6" s="1"/>
  <c r="AE14" i="7"/>
  <c r="AI14" i="6"/>
  <c r="AK14" i="6" s="1"/>
  <c r="AI12" i="6"/>
  <c r="AK12" i="6" s="1"/>
  <c r="AE12" i="7"/>
  <c r="AI7" i="6"/>
  <c r="AK7" i="6" s="1"/>
  <c r="AE7" i="7"/>
  <c r="AE15" i="7"/>
  <c r="AI15" i="6"/>
  <c r="AK15" i="6" s="1"/>
  <c r="AE6" i="9"/>
  <c r="C10" i="9"/>
  <c r="D10" i="8"/>
  <c r="AJ10" i="8" s="1"/>
  <c r="C40" i="14"/>
  <c r="D40" i="13"/>
  <c r="AJ40" i="13" s="1"/>
  <c r="D37" i="9"/>
  <c r="AJ37" i="9" s="1"/>
  <c r="C37" i="13"/>
  <c r="D39" i="7"/>
  <c r="AJ39" i="7" s="1"/>
  <c r="C38" i="9"/>
  <c r="D38" i="8"/>
  <c r="AJ38" i="8" s="1"/>
  <c r="D31" i="8"/>
  <c r="AJ31" i="8" s="1"/>
  <c r="C31" i="9"/>
  <c r="D21" i="8"/>
  <c r="AJ21" i="8" s="1"/>
  <c r="C21" i="9"/>
  <c r="D24" i="9"/>
  <c r="AJ24" i="9" s="1"/>
  <c r="C24" i="13"/>
  <c r="D30" i="9"/>
  <c r="AJ30" i="9" s="1"/>
  <c r="C30" i="13"/>
  <c r="D28" i="9"/>
  <c r="AJ28" i="9" s="1"/>
  <c r="C28" i="13"/>
  <c r="D25" i="8"/>
  <c r="AJ25" i="8" s="1"/>
  <c r="C25" i="9"/>
  <c r="D22" i="9"/>
  <c r="AJ22" i="9" s="1"/>
  <c r="C22" i="13"/>
  <c r="D26" i="9"/>
  <c r="AJ26" i="9" s="1"/>
  <c r="C26" i="13"/>
  <c r="D20" i="9"/>
  <c r="AJ20" i="9" s="1"/>
  <c r="C20" i="13"/>
  <c r="C23" i="9"/>
  <c r="D23" i="8"/>
  <c r="AJ23" i="8" s="1"/>
  <c r="D19" i="8"/>
  <c r="AJ19" i="8" s="1"/>
  <c r="D27" i="8"/>
  <c r="AJ27" i="8" s="1"/>
  <c r="C27" i="9"/>
  <c r="C29" i="9"/>
  <c r="D29" i="8"/>
  <c r="AJ29" i="8" s="1"/>
  <c r="D17" i="8"/>
  <c r="AJ17" i="8" s="1"/>
  <c r="C17" i="9"/>
  <c r="C14" i="9"/>
  <c r="D14" i="8"/>
  <c r="AJ14" i="8" s="1"/>
  <c r="D11" i="7"/>
  <c r="AJ11" i="7" s="1"/>
  <c r="D12" i="9"/>
  <c r="AJ12" i="9" s="1"/>
  <c r="C12" i="13"/>
  <c r="C13" i="9"/>
  <c r="D13" i="8"/>
  <c r="AJ13" i="8" s="1"/>
  <c r="D15" i="7"/>
  <c r="AJ15" i="7" s="1"/>
  <c r="D7" i="7"/>
  <c r="AJ7" i="7" s="1"/>
  <c r="D8" i="9"/>
  <c r="AJ8" i="9" s="1"/>
  <c r="C8" i="13"/>
  <c r="D9" i="9"/>
  <c r="AJ9" i="9" s="1"/>
  <c r="C9" i="13"/>
  <c r="C6" i="5"/>
  <c r="AI40" i="7" l="1"/>
  <c r="AK40" i="7" s="1"/>
  <c r="AE40" i="8"/>
  <c r="AI37" i="8"/>
  <c r="AK37" i="8" s="1"/>
  <c r="AE37" i="9"/>
  <c r="AI39" i="8"/>
  <c r="AK39" i="8" s="1"/>
  <c r="AE39" i="9"/>
  <c r="AI38" i="8"/>
  <c r="AK38" i="8" s="1"/>
  <c r="AE38" i="9"/>
  <c r="AI33" i="7"/>
  <c r="AK33" i="7" s="1"/>
  <c r="AE33" i="8"/>
  <c r="D33" i="9"/>
  <c r="AJ33" i="9" s="1"/>
  <c r="C33" i="13"/>
  <c r="AE17" i="8"/>
  <c r="AI17" i="7"/>
  <c r="AK17" i="7" s="1"/>
  <c r="AE24" i="8"/>
  <c r="AI24" i="7"/>
  <c r="AK24" i="7" s="1"/>
  <c r="AE32" i="8"/>
  <c r="AI32" i="7"/>
  <c r="AK32" i="7" s="1"/>
  <c r="AE28" i="8"/>
  <c r="AI28" i="7"/>
  <c r="AK28" i="7" s="1"/>
  <c r="AE19" i="8"/>
  <c r="AI19" i="7"/>
  <c r="AK19" i="7" s="1"/>
  <c r="AE31" i="8"/>
  <c r="AI31" i="7"/>
  <c r="AK31" i="7" s="1"/>
  <c r="AE22" i="8"/>
  <c r="AI22" i="7"/>
  <c r="AK22" i="7" s="1"/>
  <c r="C32" i="14"/>
  <c r="D32" i="13"/>
  <c r="AJ32" i="13" s="1"/>
  <c r="AI34" i="7"/>
  <c r="AK34" i="7" s="1"/>
  <c r="AE34" i="8"/>
  <c r="AI35" i="7"/>
  <c r="AK35" i="7" s="1"/>
  <c r="AE35" i="8"/>
  <c r="C34" i="14"/>
  <c r="D34" i="13"/>
  <c r="AJ34" i="13" s="1"/>
  <c r="D35" i="9"/>
  <c r="AJ35" i="9" s="1"/>
  <c r="C35" i="13"/>
  <c r="AE23" i="8"/>
  <c r="AI23" i="7"/>
  <c r="AK23" i="7" s="1"/>
  <c r="AE29" i="8"/>
  <c r="AI29" i="7"/>
  <c r="AK29" i="7" s="1"/>
  <c r="AE20" i="8"/>
  <c r="AI20" i="7"/>
  <c r="AK20" i="7" s="1"/>
  <c r="AE27" i="8"/>
  <c r="AI27" i="7"/>
  <c r="AK27" i="7" s="1"/>
  <c r="AE30" i="8"/>
  <c r="AI30" i="7"/>
  <c r="AK30" i="7" s="1"/>
  <c r="AE25" i="8"/>
  <c r="AI25" i="7"/>
  <c r="AK25" i="7" s="1"/>
  <c r="AE26" i="8"/>
  <c r="AI26" i="7"/>
  <c r="AK26" i="7" s="1"/>
  <c r="AE21" i="8"/>
  <c r="AI21" i="7"/>
  <c r="AK21" i="7" s="1"/>
  <c r="AE18" i="8"/>
  <c r="AI18" i="7"/>
  <c r="AK18" i="7" s="1"/>
  <c r="AE15" i="8"/>
  <c r="AI15" i="7"/>
  <c r="AK15" i="7" s="1"/>
  <c r="AE10" i="8"/>
  <c r="AI10" i="7"/>
  <c r="AK10" i="7" s="1"/>
  <c r="AE8" i="8"/>
  <c r="AI8" i="7"/>
  <c r="AK8" i="7" s="1"/>
  <c r="AE13" i="8"/>
  <c r="AI13" i="7"/>
  <c r="AK13" i="7" s="1"/>
  <c r="AE12" i="8"/>
  <c r="AI12" i="7"/>
  <c r="AK12" i="7" s="1"/>
  <c r="AE7" i="8"/>
  <c r="AI7" i="7"/>
  <c r="AK7" i="7" s="1"/>
  <c r="AE11" i="8"/>
  <c r="AI11" i="7"/>
  <c r="AK11" i="7" s="1"/>
  <c r="AE14" i="8"/>
  <c r="AI14" i="7"/>
  <c r="AK14" i="7" s="1"/>
  <c r="AE9" i="8"/>
  <c r="AI9" i="7"/>
  <c r="AK9" i="7" s="1"/>
  <c r="AF6" i="5"/>
  <c r="AI6" i="4"/>
  <c r="AK6" i="4" s="1"/>
  <c r="AE6" i="13"/>
  <c r="D10" i="9"/>
  <c r="AJ10" i="9" s="1"/>
  <c r="C10" i="13"/>
  <c r="C37" i="14"/>
  <c r="D37" i="13"/>
  <c r="AJ37" i="13" s="1"/>
  <c r="D38" i="9"/>
  <c r="AJ38" i="9" s="1"/>
  <c r="C38" i="13"/>
  <c r="D39" i="8"/>
  <c r="AJ39" i="8" s="1"/>
  <c r="C39" i="9"/>
  <c r="C40" i="15"/>
  <c r="D40" i="15" s="1"/>
  <c r="AJ40" i="15" s="1"/>
  <c r="D40" i="14"/>
  <c r="AJ40" i="14" s="1"/>
  <c r="C30" i="14"/>
  <c r="D30" i="13"/>
  <c r="AJ30" i="13" s="1"/>
  <c r="D21" i="9"/>
  <c r="AJ21" i="9" s="1"/>
  <c r="C21" i="13"/>
  <c r="D18" i="13"/>
  <c r="AJ18" i="13" s="1"/>
  <c r="D27" i="9"/>
  <c r="AJ27" i="9" s="1"/>
  <c r="C27" i="13"/>
  <c r="C26" i="14"/>
  <c r="D26" i="13"/>
  <c r="AJ26" i="13" s="1"/>
  <c r="D23" i="9"/>
  <c r="AJ23" i="9" s="1"/>
  <c r="C23" i="13"/>
  <c r="D19" i="9"/>
  <c r="AJ19" i="9" s="1"/>
  <c r="C19" i="13"/>
  <c r="C20" i="14"/>
  <c r="D20" i="13"/>
  <c r="AJ20" i="13" s="1"/>
  <c r="C22" i="14"/>
  <c r="D22" i="13"/>
  <c r="AJ22" i="13" s="1"/>
  <c r="C28" i="14"/>
  <c r="D28" i="13"/>
  <c r="AJ28" i="13" s="1"/>
  <c r="C24" i="14"/>
  <c r="D24" i="13"/>
  <c r="AJ24" i="13" s="1"/>
  <c r="D31" i="9"/>
  <c r="AJ31" i="9" s="1"/>
  <c r="C31" i="13"/>
  <c r="D25" i="9"/>
  <c r="AJ25" i="9" s="1"/>
  <c r="C25" i="13"/>
  <c r="D29" i="9"/>
  <c r="AJ29" i="9" s="1"/>
  <c r="C29" i="13"/>
  <c r="D17" i="9"/>
  <c r="AJ17" i="9" s="1"/>
  <c r="C17" i="13"/>
  <c r="D13" i="9"/>
  <c r="AJ13" i="9" s="1"/>
  <c r="C13" i="13"/>
  <c r="D11" i="8"/>
  <c r="AJ11" i="8" s="1"/>
  <c r="C11" i="9"/>
  <c r="C12" i="14"/>
  <c r="D12" i="13"/>
  <c r="AJ12" i="13" s="1"/>
  <c r="D15" i="8"/>
  <c r="AJ15" i="8" s="1"/>
  <c r="C15" i="9"/>
  <c r="D14" i="9"/>
  <c r="AJ14" i="9" s="1"/>
  <c r="C14" i="13"/>
  <c r="C8" i="14"/>
  <c r="D8" i="13"/>
  <c r="AJ8" i="13" s="1"/>
  <c r="C6" i="6"/>
  <c r="D6" i="5"/>
  <c r="AJ6" i="5" s="1"/>
  <c r="C9" i="14"/>
  <c r="D9" i="13"/>
  <c r="AJ9" i="13" s="1"/>
  <c r="D7" i="8"/>
  <c r="AJ7" i="8" s="1"/>
  <c r="C7" i="9"/>
  <c r="AI37" i="9" l="1"/>
  <c r="AK37" i="9" s="1"/>
  <c r="AE37" i="13"/>
  <c r="AI39" i="9"/>
  <c r="AK39" i="9" s="1"/>
  <c r="AE39" i="13"/>
  <c r="AI40" i="8"/>
  <c r="AK40" i="8" s="1"/>
  <c r="AE40" i="9"/>
  <c r="AI38" i="9"/>
  <c r="AK38" i="9" s="1"/>
  <c r="AE38" i="13"/>
  <c r="C35" i="14"/>
  <c r="D35" i="13"/>
  <c r="AJ35" i="13" s="1"/>
  <c r="C33" i="14"/>
  <c r="D33" i="13"/>
  <c r="AJ33" i="13" s="1"/>
  <c r="AE21" i="9"/>
  <c r="AI21" i="8"/>
  <c r="AK21" i="8" s="1"/>
  <c r="AE25" i="9"/>
  <c r="AI25" i="8"/>
  <c r="AK25" i="8" s="1"/>
  <c r="AE27" i="9"/>
  <c r="AI27" i="8"/>
  <c r="AK27" i="8" s="1"/>
  <c r="AE29" i="9"/>
  <c r="AI29" i="8"/>
  <c r="AK29" i="8" s="1"/>
  <c r="D32" i="14"/>
  <c r="AJ32" i="14" s="1"/>
  <c r="C32" i="15"/>
  <c r="D32" i="15" s="1"/>
  <c r="AJ32" i="15" s="1"/>
  <c r="AE31" i="9"/>
  <c r="AI31" i="8"/>
  <c r="AK31" i="8" s="1"/>
  <c r="AE28" i="9"/>
  <c r="AI28" i="8"/>
  <c r="AK28" i="8" s="1"/>
  <c r="AE24" i="9"/>
  <c r="AI24" i="8"/>
  <c r="AK24" i="8" s="1"/>
  <c r="AI35" i="8"/>
  <c r="AK35" i="8" s="1"/>
  <c r="AE35" i="9"/>
  <c r="AI34" i="8"/>
  <c r="AK34" i="8" s="1"/>
  <c r="AE34" i="9"/>
  <c r="AI33" i="8"/>
  <c r="AK33" i="8" s="1"/>
  <c r="AE33" i="9"/>
  <c r="AE18" i="9"/>
  <c r="AI18" i="8"/>
  <c r="AK18" i="8" s="1"/>
  <c r="AE26" i="9"/>
  <c r="AI26" i="8"/>
  <c r="AK26" i="8" s="1"/>
  <c r="AE30" i="9"/>
  <c r="AI30" i="8"/>
  <c r="AK30" i="8" s="1"/>
  <c r="AE20" i="9"/>
  <c r="AI20" i="8"/>
  <c r="AK20" i="8" s="1"/>
  <c r="AE23" i="9"/>
  <c r="AI23" i="8"/>
  <c r="AK23" i="8" s="1"/>
  <c r="C34" i="15"/>
  <c r="D34" i="15" s="1"/>
  <c r="AJ34" i="15" s="1"/>
  <c r="D34" i="14"/>
  <c r="AJ34" i="14" s="1"/>
  <c r="AE22" i="9"/>
  <c r="AI22" i="8"/>
  <c r="AK22" i="8" s="1"/>
  <c r="AE19" i="9"/>
  <c r="AI19" i="8"/>
  <c r="AK19" i="8" s="1"/>
  <c r="AE32" i="9"/>
  <c r="AI32" i="8"/>
  <c r="AK32" i="8" s="1"/>
  <c r="AE17" i="9"/>
  <c r="AI17" i="8"/>
  <c r="AK17" i="8" s="1"/>
  <c r="AF6" i="6"/>
  <c r="AI6" i="5"/>
  <c r="AK6" i="5" s="1"/>
  <c r="AE14" i="9"/>
  <c r="AI14" i="8"/>
  <c r="AK14" i="8" s="1"/>
  <c r="AI7" i="8"/>
  <c r="AK7" i="8" s="1"/>
  <c r="AE7" i="9"/>
  <c r="AE13" i="9"/>
  <c r="AI13" i="8"/>
  <c r="AK13" i="8" s="1"/>
  <c r="AI10" i="8"/>
  <c r="AK10" i="8" s="1"/>
  <c r="AE10" i="9"/>
  <c r="AE9" i="9"/>
  <c r="AI9" i="8"/>
  <c r="AK9" i="8" s="1"/>
  <c r="AI11" i="8"/>
  <c r="AK11" i="8" s="1"/>
  <c r="AE11" i="9"/>
  <c r="AE12" i="9"/>
  <c r="AI12" i="8"/>
  <c r="AK12" i="8" s="1"/>
  <c r="AE8" i="9"/>
  <c r="AI8" i="8"/>
  <c r="AK8" i="8" s="1"/>
  <c r="AE15" i="9"/>
  <c r="AI15" i="8"/>
  <c r="AK15" i="8" s="1"/>
  <c r="AE6" i="14"/>
  <c r="C10" i="14"/>
  <c r="D10" i="13"/>
  <c r="AJ10" i="13" s="1"/>
  <c r="C38" i="14"/>
  <c r="D38" i="13"/>
  <c r="AJ38" i="13" s="1"/>
  <c r="D39" i="9"/>
  <c r="AJ39" i="9" s="1"/>
  <c r="C39" i="13"/>
  <c r="D37" i="14"/>
  <c r="AJ37" i="14" s="1"/>
  <c r="C37" i="15"/>
  <c r="D37" i="15" s="1"/>
  <c r="AJ37" i="15" s="1"/>
  <c r="C29" i="14"/>
  <c r="D29" i="13"/>
  <c r="AJ29" i="13" s="1"/>
  <c r="C31" i="14"/>
  <c r="D31" i="13"/>
  <c r="AJ31" i="13" s="1"/>
  <c r="C23" i="14"/>
  <c r="D23" i="13"/>
  <c r="AJ23" i="13" s="1"/>
  <c r="C27" i="14"/>
  <c r="D27" i="13"/>
  <c r="AJ27" i="13" s="1"/>
  <c r="C21" i="14"/>
  <c r="D21" i="13"/>
  <c r="AJ21" i="13" s="1"/>
  <c r="C28" i="15"/>
  <c r="D28" i="15" s="1"/>
  <c r="AJ28" i="15" s="1"/>
  <c r="D28" i="14"/>
  <c r="AJ28" i="14" s="1"/>
  <c r="C20" i="15"/>
  <c r="D20" i="14"/>
  <c r="AJ20" i="14" s="1"/>
  <c r="C25" i="14"/>
  <c r="D25" i="13"/>
  <c r="AJ25" i="13" s="1"/>
  <c r="C19" i="14"/>
  <c r="D19" i="13"/>
  <c r="AJ19" i="13" s="1"/>
  <c r="D24" i="14"/>
  <c r="AJ24" i="14" s="1"/>
  <c r="C24" i="15"/>
  <c r="D24" i="15" s="1"/>
  <c r="AJ24" i="15" s="1"/>
  <c r="C22" i="15"/>
  <c r="D22" i="15" s="1"/>
  <c r="AJ22" i="15" s="1"/>
  <c r="D22" i="14"/>
  <c r="AJ22" i="14" s="1"/>
  <c r="C26" i="15"/>
  <c r="D26" i="15" s="1"/>
  <c r="AJ26" i="15" s="1"/>
  <c r="D26" i="14"/>
  <c r="AJ26" i="14" s="1"/>
  <c r="D18" i="14"/>
  <c r="AJ18" i="14" s="1"/>
  <c r="C18" i="15"/>
  <c r="D18" i="15" s="1"/>
  <c r="AJ18" i="15" s="1"/>
  <c r="D30" i="14"/>
  <c r="AJ30" i="14" s="1"/>
  <c r="C30" i="15"/>
  <c r="D30" i="15" s="1"/>
  <c r="AJ30" i="15" s="1"/>
  <c r="C17" i="14"/>
  <c r="D17" i="13"/>
  <c r="AJ17" i="13" s="1"/>
  <c r="C14" i="14"/>
  <c r="D14" i="13"/>
  <c r="AJ14" i="13" s="1"/>
  <c r="C13" i="14"/>
  <c r="D13" i="13"/>
  <c r="AJ13" i="13" s="1"/>
  <c r="D15" i="9"/>
  <c r="AJ15" i="9" s="1"/>
  <c r="C15" i="13"/>
  <c r="D11" i="9"/>
  <c r="AJ11" i="9" s="1"/>
  <c r="C11" i="13"/>
  <c r="D12" i="14"/>
  <c r="AJ12" i="14" s="1"/>
  <c r="C12" i="15"/>
  <c r="D12" i="15" s="1"/>
  <c r="AJ12" i="15" s="1"/>
  <c r="D9" i="14"/>
  <c r="AJ9" i="14" s="1"/>
  <c r="C9" i="15"/>
  <c r="D9" i="15" s="1"/>
  <c r="AJ9" i="15" s="1"/>
  <c r="C8" i="15"/>
  <c r="D8" i="15" s="1"/>
  <c r="AJ8" i="15" s="1"/>
  <c r="D8" i="14"/>
  <c r="AJ8" i="14" s="1"/>
  <c r="D7" i="9"/>
  <c r="AJ7" i="9" s="1"/>
  <c r="C7" i="13"/>
  <c r="C6" i="7"/>
  <c r="D6" i="6"/>
  <c r="AJ6" i="6" s="1"/>
  <c r="D20" i="15" l="1"/>
  <c r="AJ20" i="15" s="1"/>
  <c r="AI38" i="13"/>
  <c r="AK38" i="13" s="1"/>
  <c r="AE38" i="14"/>
  <c r="AI40" i="9"/>
  <c r="AK40" i="9" s="1"/>
  <c r="AE40" i="13"/>
  <c r="AI37" i="13"/>
  <c r="AK37" i="13" s="1"/>
  <c r="AE37" i="14"/>
  <c r="AI39" i="13"/>
  <c r="AK39" i="13" s="1"/>
  <c r="AE39" i="14"/>
  <c r="AI34" i="9"/>
  <c r="AK34" i="9" s="1"/>
  <c r="AE34" i="13"/>
  <c r="AE32" i="13"/>
  <c r="AI32" i="9"/>
  <c r="AK32" i="9" s="1"/>
  <c r="AE22" i="13"/>
  <c r="AI22" i="9"/>
  <c r="AK22" i="9" s="1"/>
  <c r="AE23" i="13"/>
  <c r="AI23" i="9"/>
  <c r="AK23" i="9" s="1"/>
  <c r="AE30" i="13"/>
  <c r="AI30" i="9"/>
  <c r="AK30" i="9" s="1"/>
  <c r="AE18" i="13"/>
  <c r="AI18" i="9"/>
  <c r="AK18" i="9" s="1"/>
  <c r="AE24" i="13"/>
  <c r="AI24" i="9"/>
  <c r="AK24" i="9" s="1"/>
  <c r="AE31" i="13"/>
  <c r="AI31" i="9"/>
  <c r="AK31" i="9" s="1"/>
  <c r="AE29" i="13"/>
  <c r="AI29" i="9"/>
  <c r="AK29" i="9" s="1"/>
  <c r="AE25" i="13"/>
  <c r="AI25" i="9"/>
  <c r="AK25" i="9" s="1"/>
  <c r="C33" i="15"/>
  <c r="D33" i="15" s="1"/>
  <c r="AJ33" i="15" s="1"/>
  <c r="D33" i="14"/>
  <c r="AJ33" i="14" s="1"/>
  <c r="AI33" i="9"/>
  <c r="AK33" i="9" s="1"/>
  <c r="AE33" i="13"/>
  <c r="AI35" i="9"/>
  <c r="AK35" i="9" s="1"/>
  <c r="AE35" i="13"/>
  <c r="AE17" i="13"/>
  <c r="AI17" i="9"/>
  <c r="AK17" i="9" s="1"/>
  <c r="AE19" i="13"/>
  <c r="AI19" i="9"/>
  <c r="AK19" i="9" s="1"/>
  <c r="AE20" i="13"/>
  <c r="AI20" i="9"/>
  <c r="AK20" i="9" s="1"/>
  <c r="AE26" i="13"/>
  <c r="AI26" i="9"/>
  <c r="AK26" i="9" s="1"/>
  <c r="AE28" i="13"/>
  <c r="AI28" i="9"/>
  <c r="AK28" i="9" s="1"/>
  <c r="AE27" i="13"/>
  <c r="AI27" i="9"/>
  <c r="AK27" i="9" s="1"/>
  <c r="AE21" i="13"/>
  <c r="AI21" i="9"/>
  <c r="AK21" i="9" s="1"/>
  <c r="D35" i="14"/>
  <c r="AJ35" i="14" s="1"/>
  <c r="C35" i="15"/>
  <c r="D35" i="15" s="1"/>
  <c r="AJ35" i="15" s="1"/>
  <c r="AE15" i="13"/>
  <c r="AI15" i="9"/>
  <c r="AK15" i="9" s="1"/>
  <c r="AE12" i="13"/>
  <c r="AI12" i="9"/>
  <c r="AK12" i="9" s="1"/>
  <c r="AE9" i="13"/>
  <c r="AI9" i="9"/>
  <c r="AK9" i="9" s="1"/>
  <c r="AE13" i="13"/>
  <c r="AI13" i="9"/>
  <c r="AK13" i="9" s="1"/>
  <c r="AE14" i="13"/>
  <c r="AI14" i="9"/>
  <c r="AK14" i="9" s="1"/>
  <c r="AI11" i="9"/>
  <c r="AK11" i="9" s="1"/>
  <c r="AE11" i="13"/>
  <c r="AE10" i="13"/>
  <c r="AI10" i="9"/>
  <c r="AK10" i="9" s="1"/>
  <c r="AE7" i="13"/>
  <c r="AI7" i="9"/>
  <c r="AK7" i="9" s="1"/>
  <c r="AI8" i="9"/>
  <c r="AK8" i="9" s="1"/>
  <c r="AE8" i="13"/>
  <c r="AI6" i="6"/>
  <c r="AK6" i="6" s="1"/>
  <c r="AF6" i="7"/>
  <c r="AE6" i="15"/>
  <c r="C10" i="15"/>
  <c r="D10" i="15" s="1"/>
  <c r="AJ10" i="15" s="1"/>
  <c r="D10" i="14"/>
  <c r="AJ10" i="14" s="1"/>
  <c r="C39" i="14"/>
  <c r="D39" i="13"/>
  <c r="AJ39" i="13" s="1"/>
  <c r="D38" i="14"/>
  <c r="AJ38" i="14" s="1"/>
  <c r="C38" i="15"/>
  <c r="D38" i="15" s="1"/>
  <c r="AJ38" i="15" s="1"/>
  <c r="D25" i="14"/>
  <c r="AJ25" i="14" s="1"/>
  <c r="C25" i="15"/>
  <c r="D25" i="15" s="1"/>
  <c r="AJ25" i="15" s="1"/>
  <c r="D27" i="14"/>
  <c r="AJ27" i="14" s="1"/>
  <c r="C27" i="15"/>
  <c r="D27" i="15" s="1"/>
  <c r="AJ27" i="15" s="1"/>
  <c r="C31" i="15"/>
  <c r="D31" i="15" s="1"/>
  <c r="AJ31" i="15" s="1"/>
  <c r="D31" i="14"/>
  <c r="AJ31" i="14" s="1"/>
  <c r="C19" i="15"/>
  <c r="D19" i="15" s="1"/>
  <c r="AJ19" i="15" s="1"/>
  <c r="D19" i="14"/>
  <c r="AJ19" i="14" s="1"/>
  <c r="D21" i="14"/>
  <c r="AJ21" i="14" s="1"/>
  <c r="C21" i="15"/>
  <c r="D21" i="15" s="1"/>
  <c r="AJ21" i="15" s="1"/>
  <c r="C23" i="15"/>
  <c r="D23" i="15" s="1"/>
  <c r="AJ23" i="15" s="1"/>
  <c r="D23" i="14"/>
  <c r="AJ23" i="14" s="1"/>
  <c r="D29" i="14"/>
  <c r="AJ29" i="14" s="1"/>
  <c r="C29" i="15"/>
  <c r="D29" i="15" s="1"/>
  <c r="AJ29" i="15" s="1"/>
  <c r="C17" i="15"/>
  <c r="D17" i="15" s="1"/>
  <c r="AJ17" i="15" s="1"/>
  <c r="D17" i="14"/>
  <c r="AJ17" i="14" s="1"/>
  <c r="C11" i="14"/>
  <c r="D11" i="13"/>
  <c r="AJ11" i="13" s="1"/>
  <c r="D13" i="14"/>
  <c r="AJ13" i="14" s="1"/>
  <c r="C13" i="15"/>
  <c r="D13" i="15" s="1"/>
  <c r="AJ13" i="15" s="1"/>
  <c r="C15" i="14"/>
  <c r="D15" i="13"/>
  <c r="AJ15" i="13" s="1"/>
  <c r="C14" i="15"/>
  <c r="D14" i="15" s="1"/>
  <c r="AJ14" i="15" s="1"/>
  <c r="D14" i="14"/>
  <c r="AJ14" i="14" s="1"/>
  <c r="D6" i="7"/>
  <c r="AJ6" i="7" s="1"/>
  <c r="C7" i="14"/>
  <c r="D7" i="13"/>
  <c r="AJ7" i="13" s="1"/>
  <c r="AI39" i="14" l="1"/>
  <c r="AK39" i="14" s="1"/>
  <c r="AE39" i="15"/>
  <c r="AI39" i="15" s="1"/>
  <c r="AK39" i="15" s="1"/>
  <c r="AI40" i="13"/>
  <c r="AK40" i="13" s="1"/>
  <c r="AE40" i="14"/>
  <c r="AI37" i="14"/>
  <c r="AK37" i="14" s="1"/>
  <c r="AE37" i="15"/>
  <c r="AI37" i="15" s="1"/>
  <c r="AK37" i="15" s="1"/>
  <c r="AI38" i="14"/>
  <c r="AK38" i="14" s="1"/>
  <c r="AE38" i="15"/>
  <c r="AI38" i="15" s="1"/>
  <c r="AK38" i="15" s="1"/>
  <c r="AE21" i="14"/>
  <c r="AI21" i="13"/>
  <c r="AK21" i="13" s="1"/>
  <c r="AE28" i="14"/>
  <c r="AI28" i="13"/>
  <c r="AK28" i="13" s="1"/>
  <c r="AE20" i="14"/>
  <c r="AI20" i="13"/>
  <c r="AK20" i="13" s="1"/>
  <c r="AE17" i="14"/>
  <c r="AI17" i="13"/>
  <c r="AK17" i="13" s="1"/>
  <c r="AE25" i="14"/>
  <c r="AI25" i="13"/>
  <c r="AK25" i="13" s="1"/>
  <c r="AE31" i="14"/>
  <c r="AI31" i="13"/>
  <c r="AK31" i="13" s="1"/>
  <c r="AE18" i="14"/>
  <c r="AI18" i="13"/>
  <c r="AK18" i="13" s="1"/>
  <c r="AE23" i="14"/>
  <c r="AI23" i="13"/>
  <c r="AK23" i="13" s="1"/>
  <c r="AE32" i="14"/>
  <c r="AI32" i="13"/>
  <c r="AK32" i="13" s="1"/>
  <c r="AI33" i="13"/>
  <c r="AK33" i="13" s="1"/>
  <c r="AE33" i="14"/>
  <c r="AI35" i="13"/>
  <c r="AK35" i="13" s="1"/>
  <c r="AE35" i="14"/>
  <c r="AI34" i="13"/>
  <c r="AK34" i="13" s="1"/>
  <c r="AE34" i="14"/>
  <c r="AE27" i="14"/>
  <c r="AI27" i="13"/>
  <c r="AK27" i="13" s="1"/>
  <c r="AE26" i="14"/>
  <c r="AI26" i="13"/>
  <c r="AK26" i="13" s="1"/>
  <c r="AE19" i="14"/>
  <c r="AI19" i="13"/>
  <c r="AK19" i="13" s="1"/>
  <c r="AE29" i="14"/>
  <c r="AI29" i="13"/>
  <c r="AK29" i="13" s="1"/>
  <c r="AE24" i="14"/>
  <c r="AI24" i="13"/>
  <c r="AK24" i="13" s="1"/>
  <c r="AE30" i="14"/>
  <c r="AI30" i="13"/>
  <c r="AK30" i="13" s="1"/>
  <c r="AE22" i="14"/>
  <c r="AI22" i="13"/>
  <c r="AK22" i="13" s="1"/>
  <c r="AI11" i="13"/>
  <c r="AK11" i="13" s="1"/>
  <c r="AE11" i="14"/>
  <c r="AE7" i="14"/>
  <c r="AI7" i="13"/>
  <c r="AK7" i="13" s="1"/>
  <c r="AE13" i="14"/>
  <c r="AI13" i="13"/>
  <c r="AK13" i="13" s="1"/>
  <c r="AI12" i="13"/>
  <c r="AK12" i="13" s="1"/>
  <c r="AE12" i="14"/>
  <c r="AI6" i="7"/>
  <c r="AK6" i="7" s="1"/>
  <c r="AF6" i="8"/>
  <c r="AE8" i="14"/>
  <c r="AI8" i="13"/>
  <c r="AK8" i="13" s="1"/>
  <c r="AE10" i="14"/>
  <c r="AI10" i="13"/>
  <c r="AK10" i="13" s="1"/>
  <c r="AE14" i="14"/>
  <c r="AI14" i="13"/>
  <c r="AK14" i="13" s="1"/>
  <c r="AE9" i="14"/>
  <c r="AI9" i="13"/>
  <c r="AK9" i="13" s="1"/>
  <c r="AE15" i="14"/>
  <c r="AI15" i="13"/>
  <c r="AK15" i="13" s="1"/>
  <c r="D39" i="14"/>
  <c r="AJ39" i="14" s="1"/>
  <c r="C39" i="15"/>
  <c r="D39" i="15" s="1"/>
  <c r="AJ39" i="15" s="1"/>
  <c r="C15" i="15"/>
  <c r="D15" i="15" s="1"/>
  <c r="AJ15" i="15" s="1"/>
  <c r="D15" i="14"/>
  <c r="AJ15" i="14" s="1"/>
  <c r="D11" i="14"/>
  <c r="AJ11" i="14" s="1"/>
  <c r="C11" i="15"/>
  <c r="D11" i="15" s="1"/>
  <c r="AJ11" i="15" s="1"/>
  <c r="C6" i="9"/>
  <c r="D6" i="8"/>
  <c r="AJ6" i="8" s="1"/>
  <c r="D7" i="14"/>
  <c r="AJ7" i="14" s="1"/>
  <c r="C7" i="15"/>
  <c r="D7" i="15" s="1"/>
  <c r="AJ7" i="15" s="1"/>
  <c r="AI40" i="14" l="1"/>
  <c r="AK40" i="14" s="1"/>
  <c r="AE40" i="15"/>
  <c r="AI40" i="15" s="1"/>
  <c r="AK40" i="15" s="1"/>
  <c r="AI34" i="14"/>
  <c r="AK34" i="14" s="1"/>
  <c r="AE34" i="15"/>
  <c r="AI34" i="15" s="1"/>
  <c r="AK34" i="15" s="1"/>
  <c r="AI33" i="14"/>
  <c r="AK33" i="14" s="1"/>
  <c r="AE33" i="15"/>
  <c r="AI33" i="15" s="1"/>
  <c r="AK33" i="15" s="1"/>
  <c r="AE30" i="15"/>
  <c r="AI30" i="15" s="1"/>
  <c r="AK30" i="15" s="1"/>
  <c r="AI30" i="14"/>
  <c r="AK30" i="14" s="1"/>
  <c r="AE29" i="15"/>
  <c r="AI29" i="15" s="1"/>
  <c r="AK29" i="15" s="1"/>
  <c r="AI29" i="14"/>
  <c r="AK29" i="14" s="1"/>
  <c r="AE26" i="15"/>
  <c r="AI26" i="15" s="1"/>
  <c r="AK26" i="15" s="1"/>
  <c r="AI26" i="14"/>
  <c r="AK26" i="14" s="1"/>
  <c r="AE23" i="15"/>
  <c r="AI23" i="15" s="1"/>
  <c r="AK23" i="15" s="1"/>
  <c r="AI23" i="14"/>
  <c r="AK23" i="14" s="1"/>
  <c r="AE31" i="15"/>
  <c r="AI31" i="15" s="1"/>
  <c r="AK31" i="15" s="1"/>
  <c r="AI31" i="14"/>
  <c r="AK31" i="14" s="1"/>
  <c r="AE17" i="15"/>
  <c r="AI17" i="15" s="1"/>
  <c r="AK17" i="15" s="1"/>
  <c r="AI17" i="14"/>
  <c r="AK17" i="14" s="1"/>
  <c r="AE28" i="15"/>
  <c r="AI28" i="15" s="1"/>
  <c r="AK28" i="15" s="1"/>
  <c r="AI28" i="14"/>
  <c r="AK28" i="14" s="1"/>
  <c r="AI35" i="14"/>
  <c r="AK35" i="14" s="1"/>
  <c r="AE35" i="15"/>
  <c r="AI35" i="15" s="1"/>
  <c r="AK35" i="15" s="1"/>
  <c r="AE22" i="15"/>
  <c r="AI22" i="15" s="1"/>
  <c r="AK22" i="15" s="1"/>
  <c r="AI22" i="14"/>
  <c r="AK22" i="14" s="1"/>
  <c r="AE24" i="15"/>
  <c r="AI24" i="15" s="1"/>
  <c r="AK24" i="15" s="1"/>
  <c r="AI24" i="14"/>
  <c r="AK24" i="14" s="1"/>
  <c r="AE19" i="15"/>
  <c r="AI19" i="15" s="1"/>
  <c r="AK19" i="15" s="1"/>
  <c r="AI19" i="14"/>
  <c r="AK19" i="14" s="1"/>
  <c r="AE27" i="15"/>
  <c r="AI27" i="15" s="1"/>
  <c r="AK27" i="15" s="1"/>
  <c r="AI27" i="14"/>
  <c r="AK27" i="14" s="1"/>
  <c r="AE32" i="15"/>
  <c r="AI32" i="15" s="1"/>
  <c r="AK32" i="15" s="1"/>
  <c r="AI32" i="14"/>
  <c r="AK32" i="14" s="1"/>
  <c r="AE18" i="15"/>
  <c r="AI18" i="15" s="1"/>
  <c r="AK18" i="15" s="1"/>
  <c r="AI18" i="14"/>
  <c r="AK18" i="14" s="1"/>
  <c r="AE25" i="15"/>
  <c r="AI25" i="15" s="1"/>
  <c r="AK25" i="15" s="1"/>
  <c r="AI25" i="14"/>
  <c r="AK25" i="14" s="1"/>
  <c r="AE20" i="15"/>
  <c r="AI20" i="15" s="1"/>
  <c r="AK20" i="15" s="1"/>
  <c r="AI20" i="14"/>
  <c r="AK20" i="14" s="1"/>
  <c r="AE21" i="15"/>
  <c r="AI21" i="15" s="1"/>
  <c r="AK21" i="15" s="1"/>
  <c r="AI21" i="14"/>
  <c r="AK21" i="14" s="1"/>
  <c r="AE15" i="15"/>
  <c r="AI15" i="15" s="1"/>
  <c r="AK15" i="15" s="1"/>
  <c r="AI15" i="14"/>
  <c r="AK15" i="14" s="1"/>
  <c r="AE14" i="15"/>
  <c r="AI14" i="15" s="1"/>
  <c r="AK14" i="15" s="1"/>
  <c r="AI14" i="14"/>
  <c r="AK14" i="14" s="1"/>
  <c r="AE8" i="15"/>
  <c r="AI8" i="15" s="1"/>
  <c r="AK8" i="15" s="1"/>
  <c r="AI8" i="14"/>
  <c r="AK8" i="14" s="1"/>
  <c r="AI7" i="14"/>
  <c r="AK7" i="14" s="1"/>
  <c r="AE7" i="15"/>
  <c r="AI7" i="15" s="1"/>
  <c r="AK7" i="15" s="1"/>
  <c r="AF6" i="9"/>
  <c r="AI6" i="8"/>
  <c r="AK6" i="8" s="1"/>
  <c r="AI11" i="14"/>
  <c r="AK11" i="14" s="1"/>
  <c r="AE11" i="15"/>
  <c r="AI11" i="15" s="1"/>
  <c r="AK11" i="15" s="1"/>
  <c r="AE12" i="15"/>
  <c r="AI12" i="15" s="1"/>
  <c r="AK12" i="15" s="1"/>
  <c r="AI12" i="14"/>
  <c r="AK12" i="14" s="1"/>
  <c r="AI9" i="14"/>
  <c r="AK9" i="14" s="1"/>
  <c r="AE9" i="15"/>
  <c r="AI9" i="15" s="1"/>
  <c r="AK9" i="15" s="1"/>
  <c r="AE10" i="15"/>
  <c r="AI10" i="15" s="1"/>
  <c r="AK10" i="15" s="1"/>
  <c r="AI10" i="14"/>
  <c r="AK10" i="14" s="1"/>
  <c r="AE13" i="15"/>
  <c r="AI13" i="15" s="1"/>
  <c r="AK13" i="15" s="1"/>
  <c r="AI13" i="14"/>
  <c r="AK13" i="14" s="1"/>
  <c r="C6" i="13"/>
  <c r="D6" i="9"/>
  <c r="AJ6" i="9" s="1"/>
  <c r="AF6" i="13" l="1"/>
  <c r="AI6" i="9"/>
  <c r="AK6" i="9" s="1"/>
  <c r="C6" i="14"/>
  <c r="D6" i="13"/>
  <c r="AJ6" i="13" s="1"/>
  <c r="AI6" i="13" l="1"/>
  <c r="AK6" i="13" s="1"/>
  <c r="AF6" i="14"/>
  <c r="D6" i="14"/>
  <c r="AJ6" i="14" s="1"/>
  <c r="C6" i="15"/>
  <c r="D6" i="15" s="1"/>
  <c r="AJ6" i="15" s="1"/>
  <c r="AI6" i="14" l="1"/>
  <c r="AK6" i="14" s="1"/>
  <c r="AF6" i="15"/>
  <c r="AI6" i="15" s="1"/>
  <c r="AK6" i="15" s="1"/>
</calcChain>
</file>

<file path=xl/sharedStrings.xml><?xml version="1.0" encoding="utf-8"?>
<sst xmlns="http://schemas.openxmlformats.org/spreadsheetml/2006/main" count="1438" uniqueCount="139">
  <si>
    <t>Назва препарату</t>
  </si>
  <si>
    <t>Протитуберкульозні препарати І ряду</t>
  </si>
  <si>
    <t>Ізоніазид</t>
  </si>
  <si>
    <t>Рифампіцин</t>
  </si>
  <si>
    <t>Рифабутин</t>
  </si>
  <si>
    <t>Етамбутол</t>
  </si>
  <si>
    <t>Протитуберкульозні препарати ІІ ряду</t>
  </si>
  <si>
    <t>Канаміцин</t>
  </si>
  <si>
    <t>Левофлоксацин</t>
  </si>
  <si>
    <t xml:space="preserve">Моксифлоксацин                        </t>
  </si>
  <si>
    <t>Теризидон</t>
  </si>
  <si>
    <t>Капреоміцин</t>
  </si>
  <si>
    <t xml:space="preserve">Лінезолід </t>
  </si>
  <si>
    <t>Розрахункове середньомісячне використання</t>
  </si>
  <si>
    <t>Циклосерин</t>
  </si>
  <si>
    <t>R 4</t>
  </si>
  <si>
    <t>R 2</t>
  </si>
  <si>
    <t>Комбіновані препарати 1 ряду</t>
  </si>
  <si>
    <t>термін придатності</t>
  </si>
  <si>
    <t xml:space="preserve">Піразинамід </t>
  </si>
  <si>
    <t>Протіонамід (етіонамід)</t>
  </si>
  <si>
    <t>Форма випуску, дозування</t>
  </si>
  <si>
    <t>амп., флак., шприц , 5 мг/мл</t>
  </si>
  <si>
    <t>Моксифлоксацин</t>
  </si>
  <si>
    <t>табл., капс., драже, 400 мг</t>
  </si>
  <si>
    <t>амп., флак., шприц , 400 мг</t>
  </si>
  <si>
    <t>Клофазимін</t>
  </si>
  <si>
    <t>табл., капс., драже, 100 мг</t>
  </si>
  <si>
    <t>табл., капс., драже, 600 мг</t>
  </si>
  <si>
    <t>Лінезолід</t>
  </si>
  <si>
    <t>амп., флак., шприц , 2 мг/мл</t>
  </si>
  <si>
    <t>табл., капс., драже , 150 мг/75 мг</t>
  </si>
  <si>
    <t>табл., капс., драже , 75 мг/50 мг</t>
  </si>
  <si>
    <t>R 3</t>
  </si>
  <si>
    <t>табл., капс., драже, 300 мг</t>
  </si>
  <si>
    <t xml:space="preserve">табл., капс., драже, 100 мг </t>
  </si>
  <si>
    <t>табл., капс., драже, 150 мг</t>
  </si>
  <si>
    <t>табл., капс., драже, 500 мг</t>
  </si>
  <si>
    <t>табл., капс., драже, 250 мг</t>
  </si>
  <si>
    <t>амп., флак., шприц , 1000 мг</t>
  </si>
  <si>
    <t>сироп, флакон, 200 мл</t>
  </si>
  <si>
    <t>табл., капс., драже, 
150 мг/75 мг/400 мг/275 мг</t>
  </si>
  <si>
    <t>Стан забезпеченості ПТП в рамках бюджетної програми лікування</t>
  </si>
  <si>
    <t>табл., капс., драже, 
75 мг/50 мг/150 мг</t>
  </si>
  <si>
    <t>1,0 г в перерахунку на діючу речовину</t>
  </si>
  <si>
    <t xml:space="preserve">Забезпечення протитуберкульозними препаратами ______________ області станом на
</t>
  </si>
  <si>
    <t xml:space="preserve">Передано з ГФ на ГФ для ДБ хворих, за звітній період, од </t>
  </si>
  <si>
    <t xml:space="preserve">Державний бюджет (ДБ)
</t>
  </si>
  <si>
    <t>ДБ
(централізовані поставки)</t>
  </si>
  <si>
    <t>Місцевий бюджет або ін. джерел фінансування</t>
  </si>
  <si>
    <t>ГФ для бюджетних хворих</t>
  </si>
  <si>
    <t>ДБ</t>
  </si>
  <si>
    <t xml:space="preserve"> Місцевий бюджет або ін. джерел фінансування</t>
  </si>
  <si>
    <t xml:space="preserve"> Місцевий бюджет або ін. джерела фінансування</t>
  </si>
  <si>
    <t xml:space="preserve"> ДБ</t>
  </si>
  <si>
    <t xml:space="preserve"> ГФ для бюджетних хворих</t>
  </si>
  <si>
    <t xml:space="preserve"> ГФ в рамках проекту</t>
  </si>
  <si>
    <t xml:space="preserve">
ГФ для бюджетних хворих</t>
  </si>
  <si>
    <t>амп., флак., шприц , 600 мг</t>
  </si>
  <si>
    <t>амп., флак., шприц , 100 мг/мл</t>
  </si>
  <si>
    <t>Натрію аміносаліцилат</t>
  </si>
  <si>
    <t>амп., флак., шприц,, 30 мг/мл</t>
  </si>
  <si>
    <t>Іміпенем з циластатином</t>
  </si>
  <si>
    <t>Меропенем</t>
  </si>
  <si>
    <t>порошок для ін'єкцій по 1 г у флаконах</t>
  </si>
  <si>
    <t>Амоксицилін з клавулановою кислотою</t>
  </si>
  <si>
    <t>порошок для розчину для ін’єкцій у флаконах, 1000 мг/200 мг</t>
  </si>
  <si>
    <t>табл., капс., драже, 500 мг/125 мг</t>
  </si>
  <si>
    <t>порошок для інфузій 500 мг/500 мг у флаконах</t>
  </si>
  <si>
    <t>Передано в рамках перерозподілів
 (в інші регіони) за звітній період, од.</t>
  </si>
  <si>
    <t>Отримано в рамках перерозподілів 
(з інших регіонів) за звітній період, од</t>
  </si>
  <si>
    <t>Передано з ГФ для ДБ хворих на ГФ за звітній період, од</t>
  </si>
  <si>
    <t>Залишок препарату на кінець звітнього періоду, од</t>
  </si>
  <si>
    <t>Залишок препарату на початок звітного періоду, од.</t>
  </si>
  <si>
    <t>Отримано препарату за звітний місяць, од.</t>
  </si>
  <si>
    <t xml:space="preserve"> Фактичне використання за звітній період, од.</t>
  </si>
  <si>
    <t xml:space="preserve"> Фактично використанно з початку року, од.</t>
  </si>
  <si>
    <t>Загальна річна 100% потреба на рік, 
(без резерву) кількість, од.</t>
  </si>
  <si>
    <t>Отримано в рамках перерозподілів 
(з інших регіонів) за звітній період, од.</t>
  </si>
  <si>
    <t xml:space="preserve">Передано з ГФ на ГФ для ДБ хворих, за звітній період, од. </t>
  </si>
  <si>
    <t>Передано з ГФ для ДБ хворих на ГФ за звітній період, од.</t>
  </si>
  <si>
    <t>Cередньомісячне використання  фактичне, од.</t>
  </si>
  <si>
    <t xml:space="preserve">З них кількість од., граничний термін придатності яких до 8 місяців, (ДБ, ГФ для ДБ ) </t>
  </si>
  <si>
    <t xml:space="preserve"> З урахуванням розрахункової місячної потреби, міс</t>
  </si>
  <si>
    <t>З урахуванням факт.  середньом.використання, міс</t>
  </si>
  <si>
    <t xml:space="preserve"> З урахуванням розрах.місячної потреби, міс</t>
  </si>
  <si>
    <t>З урахуванням факт.  середньом.використ., міс</t>
  </si>
  <si>
    <t xml:space="preserve">З них кількість од., граничний термін придатн. яких до 8 місяців, (ДБ, ГФ для ДБ ) </t>
  </si>
  <si>
    <t>4             116           380          30</t>
  </si>
  <si>
    <t>01.03.2018 01.03.2018  30.04.2018  30.06.2018</t>
  </si>
  <si>
    <t>1703      2500         7700</t>
  </si>
  <si>
    <t>31.03.2018  30.04.2018  30.06.2018</t>
  </si>
  <si>
    <t>23740     3358            2729</t>
  </si>
  <si>
    <t>30.04.2018 30.06.2018  31.07.2018</t>
  </si>
  <si>
    <t>58           560             30                   751</t>
  </si>
  <si>
    <t>01.05.2018  31.05.2018  30.06.2018  31.07.2018</t>
  </si>
  <si>
    <t>9314   81484  17287</t>
  </si>
  <si>
    <t>31.03.2018  31.07.2018  30.06.2018</t>
  </si>
  <si>
    <t xml:space="preserve">Забезпечення протитуберкульозними препаратами по Сумській області станом на
</t>
  </si>
  <si>
    <t xml:space="preserve">В.о.обласного позаштатного фтизіатра__________________                               </t>
  </si>
  <si>
    <t>В.О.Олещенко</t>
  </si>
  <si>
    <t>30           46</t>
  </si>
  <si>
    <t>30.06.2018  31.07.2018</t>
  </si>
  <si>
    <t>01.09.2018  30.06.2018</t>
  </si>
  <si>
    <t>93      7330</t>
  </si>
  <si>
    <t>822       11499   59860</t>
  </si>
  <si>
    <t>31.03.2018 30.06.2018   31.07.2018</t>
  </si>
  <si>
    <t xml:space="preserve">Забезпечення протитуберкульозними препаратами  Сумській_ області станом на  
</t>
  </si>
  <si>
    <t>73      6536</t>
  </si>
  <si>
    <t xml:space="preserve">  31.07.2018</t>
  </si>
  <si>
    <t xml:space="preserve"> 30.06.2018   31.07.2018</t>
  </si>
  <si>
    <t xml:space="preserve"> 2740   52815</t>
  </si>
  <si>
    <t xml:space="preserve">Обласний позаштатний фтизіатр__________________                               </t>
  </si>
  <si>
    <t>Л.А.Бондаренко</t>
  </si>
  <si>
    <t xml:space="preserve">Забезпечення протитуберкульозними препаратами  по Сумській області станом на
</t>
  </si>
  <si>
    <t>39593   724</t>
  </si>
  <si>
    <t>31.7.2018  30.06.2018</t>
  </si>
  <si>
    <t>30.06.2018  31.10.2018</t>
  </si>
  <si>
    <t>2               775</t>
  </si>
  <si>
    <t>73                  4993</t>
  </si>
  <si>
    <t xml:space="preserve">Забезпечення протитуберкульозними препаратами по Сумській  області станом на
</t>
  </si>
  <si>
    <t>9716       356</t>
  </si>
  <si>
    <t>31.07.2018  31.12.2018</t>
  </si>
  <si>
    <t>В.МОСТОВИЙ</t>
  </si>
  <si>
    <t xml:space="preserve">Забезпечення протитуберкульозними препаратами  Сумській  області станом на
</t>
  </si>
  <si>
    <t>Л. Бондаренко</t>
  </si>
  <si>
    <t xml:space="preserve">Забезпечення протитуберкульозними препаратами Сумської  області станом на
</t>
  </si>
  <si>
    <t xml:space="preserve">Забезпечення протитуберкульозними препаратами   по Сумській  області станом на
</t>
  </si>
  <si>
    <t>Л. БОНДАРЕНКО</t>
  </si>
  <si>
    <t>31.03.2019     31.01.2019</t>
  </si>
  <si>
    <t>579               4491</t>
  </si>
  <si>
    <t>31.02.2019</t>
  </si>
  <si>
    <t>2018           1351</t>
  </si>
  <si>
    <t>31.03.2019   28.02.2019</t>
  </si>
  <si>
    <t>46            70</t>
  </si>
  <si>
    <t>30.04.2019  01.04.2019</t>
  </si>
  <si>
    <t>1340    2982</t>
  </si>
  <si>
    <t>28.02.2019  30.04.2019</t>
  </si>
  <si>
    <t>13480    80560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</si>
</sst>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.5"/>
      <name val="Times New Roman"/>
      <family val="1"/>
      <charset val="204"/>
    </font>
    <font>
      <b/>
      <sz val="11.5"/>
      <name val="Times New Roman"/>
      <family val="1"/>
      <charset val="204"/>
    </font>
    <font>
      <sz val="11.5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1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1" fillId="0" borderId="0" xfId="0" applyFont="1" applyFill="1" applyBorder="1" applyAlignment="1" applyProtection="1">
      <alignment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Protection="1">
      <protection locked="0"/>
    </xf>
    <xf numFmtId="1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0" fontId="1" fillId="0" borderId="1" xfId="0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Fill="1" applyBorder="1" applyAlignment="1" applyProtection="1">
      <alignment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3" borderId="0" xfId="0" applyFont="1" applyFill="1" applyBorder="1" applyAlignment="1" applyProtection="1">
      <alignment horizontal="left" vertical="top" wrapText="1"/>
      <protection locked="0"/>
    </xf>
    <xf numFmtId="0" fontId="0" fillId="0" borderId="0" xfId="0" applyFont="1" applyAlignment="1" applyProtection="1">
      <alignment horizontal="center"/>
    </xf>
    <xf numFmtId="0" fontId="0" fillId="0" borderId="0" xfId="0" applyFont="1" applyProtection="1"/>
    <xf numFmtId="0" fontId="4" fillId="0" borderId="0" xfId="0" applyFont="1" applyAlignment="1" applyProtection="1">
      <alignment horizontal="center"/>
    </xf>
    <xf numFmtId="0" fontId="4" fillId="0" borderId="0" xfId="0" applyFont="1" applyProtection="1"/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0" fillId="0" borderId="0" xfId="0" applyFill="1" applyProtection="1">
      <protection locked="0"/>
    </xf>
    <xf numFmtId="0" fontId="0" fillId="0" borderId="0" xfId="0" applyFill="1" applyProtection="1"/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14" fontId="5" fillId="9" borderId="0" xfId="0" applyNumberFormat="1" applyFont="1" applyFill="1" applyAlignment="1" applyProtection="1">
      <alignment horizontal="center" vertical="center"/>
    </xf>
    <xf numFmtId="0" fontId="5" fillId="9" borderId="0" xfId="0" applyFont="1" applyFill="1" applyAlignment="1" applyProtection="1">
      <alignment horizontal="center" vertical="center"/>
    </xf>
    <xf numFmtId="14" fontId="3" fillId="9" borderId="0" xfId="0" applyNumberFormat="1" applyFont="1" applyFill="1" applyAlignment="1" applyProtection="1">
      <alignment vertical="center"/>
    </xf>
    <xf numFmtId="0" fontId="3" fillId="9" borderId="0" xfId="0" applyFont="1" applyFill="1" applyAlignment="1" applyProtection="1">
      <alignment vertical="center"/>
    </xf>
    <xf numFmtId="1" fontId="1" fillId="10" borderId="1" xfId="0" applyNumberFormat="1" applyFont="1" applyFill="1" applyBorder="1" applyAlignment="1" applyProtection="1">
      <alignment horizontal="center" vertical="center"/>
      <protection locked="0"/>
    </xf>
    <xf numFmtId="1" fontId="1" fillId="10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10" borderId="1" xfId="0" applyNumberFormat="1" applyFont="1" applyFill="1" applyBorder="1" applyAlignment="1" applyProtection="1">
      <alignment horizontal="center" vertical="center"/>
      <protection locked="0"/>
    </xf>
    <xf numFmtId="1" fontId="1" fillId="10" borderId="1" xfId="0" applyNumberFormat="1" applyFont="1" applyFill="1" applyBorder="1" applyAlignment="1" applyProtection="1">
      <alignment horizontal="center" vertical="center"/>
    </xf>
    <xf numFmtId="14" fontId="1" fillId="10" borderId="1" xfId="0" applyNumberFormat="1" applyFont="1" applyFill="1" applyBorder="1" applyAlignment="1" applyProtection="1">
      <alignment horizontal="center" vertical="center"/>
    </xf>
    <xf numFmtId="1" fontId="9" fillId="10" borderId="1" xfId="0" applyNumberFormat="1" applyFont="1" applyFill="1" applyBorder="1" applyAlignment="1" applyProtection="1">
      <alignment horizontal="center" vertical="center"/>
      <protection locked="0"/>
    </xf>
    <xf numFmtId="2" fontId="1" fillId="1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</xf>
    <xf numFmtId="14" fontId="5" fillId="0" borderId="0" xfId="0" applyNumberFormat="1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 applyProtection="1">
      <alignment horizontal="center" vertical="center" wrapText="1"/>
      <protection locked="0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4" fontId="1" fillId="10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 wrapText="1"/>
    </xf>
    <xf numFmtId="0" fontId="1" fillId="11" borderId="1" xfId="0" applyFont="1" applyFill="1" applyBorder="1" applyAlignment="1" applyProtection="1">
      <alignment horizontal="center" vertical="center" wrapText="1"/>
      <protection locked="0"/>
    </xf>
    <xf numFmtId="1" fontId="1" fillId="11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Protection="1">
      <protection locked="0"/>
    </xf>
    <xf numFmtId="1" fontId="1" fillId="12" borderId="1" xfId="0" applyNumberFormat="1" applyFont="1" applyFill="1" applyBorder="1" applyAlignment="1" applyProtection="1">
      <alignment horizontal="center" vertical="center"/>
      <protection locked="0"/>
    </xf>
    <xf numFmtId="1" fontId="1" fillId="12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Border="1" applyProtection="1">
      <protection locked="0"/>
    </xf>
    <xf numFmtId="1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wrapText="1"/>
      <protection locked="0"/>
    </xf>
    <xf numFmtId="0" fontId="0" fillId="0" borderId="0" xfId="0" applyAlignment="1" applyProtection="1">
      <protection locked="0"/>
    </xf>
    <xf numFmtId="0" fontId="5" fillId="11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8" borderId="1" xfId="0" applyFont="1" applyFill="1" applyBorder="1" applyAlignment="1" applyProtection="1">
      <alignment horizontal="center" vertical="center" wrapText="1"/>
      <protection locked="0"/>
    </xf>
    <xf numFmtId="0" fontId="4" fillId="8" borderId="1" xfId="0" applyFont="1" applyFill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3" fillId="7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/>
  </cellXfs>
  <cellStyles count="1">
    <cellStyle name="Обычный" xfId="0" builtinId="0"/>
  </cellStyles>
  <dxfs count="46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CCECFF"/>
      <color rgb="FFF7F7F7"/>
      <color rgb="FFCCFFCC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\&#1089;&#1090;&#1072;&#1088;&#1072;%20&#1092;&#1086;&#1088;&#1084;&#1072;\&#1076;&#1086;&#1076;&#1072;&#1090;&#1086;&#1082;%20&#1047;&#1074;_&#1090;%20&#1097;&#1086;&#1076;&#1086;%20&#1079;&#1072;&#1073;&#1077;&#1079;&#1087;&#1077;&#1095;&#1077;&#1085;&#1086;&#1089;&#1090;_%20&#1055;&#1058;&#1055;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02.2018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70" zoomScaleNormal="70" workbookViewId="0">
      <pane xSplit="5" ySplit="5" topLeftCell="S15" activePane="bottomRight" state="frozen"/>
      <selection pane="topRight" activeCell="F1" sqref="F1"/>
      <selection pane="bottomLeft" activeCell="A6" sqref="A6"/>
      <selection pane="bottomRight" activeCell="E19" sqref="E19"/>
    </sheetView>
  </sheetViews>
  <sheetFormatPr defaultColWidth="9.109375" defaultRowHeight="14.4" x14ac:dyDescent="0.3"/>
  <cols>
    <col min="1" max="1" width="18.5546875" style="7" customWidth="1"/>
    <col min="2" max="2" width="28" style="7" customWidth="1"/>
    <col min="3" max="3" width="11.5546875" style="7" customWidth="1"/>
    <col min="4" max="4" width="11.33203125" style="7" customWidth="1"/>
    <col min="5" max="5" width="13.109375" style="7" customWidth="1"/>
    <col min="6" max="6" width="10.33203125" style="7" customWidth="1"/>
    <col min="7" max="7" width="12.5546875" style="7" customWidth="1"/>
    <col min="8" max="8" width="11.6640625" style="23" customWidth="1"/>
    <col min="9" max="9" width="12.44140625" style="7" customWidth="1"/>
    <col min="10" max="10" width="9.33203125" style="7" customWidth="1"/>
    <col min="11" max="11" width="10.5546875" style="7" customWidth="1"/>
    <col min="12" max="12" width="11.44140625" style="23" customWidth="1"/>
    <col min="13" max="13" width="12.6640625" style="7" customWidth="1"/>
    <col min="14" max="14" width="10.5546875" style="7" customWidth="1"/>
    <col min="15" max="15" width="10.88671875" style="7" customWidth="1"/>
    <col min="16" max="16" width="11.88671875" style="23" customWidth="1"/>
    <col min="17" max="17" width="10.33203125" style="7" customWidth="1"/>
    <col min="18" max="18" width="8.88671875" style="7" customWidth="1"/>
    <col min="19" max="19" width="9.88671875" style="7" customWidth="1"/>
    <col min="20" max="20" width="10.109375" style="7" customWidth="1"/>
    <col min="21" max="21" width="9.33203125" style="7" customWidth="1"/>
    <col min="22" max="22" width="9.5546875" style="7" customWidth="1"/>
    <col min="23" max="23" width="10.44140625" style="7" customWidth="1"/>
    <col min="24" max="24" width="10.88671875" style="7" customWidth="1"/>
    <col min="25" max="25" width="13.5546875" style="7" customWidth="1"/>
    <col min="26" max="26" width="11" style="7" customWidth="1"/>
    <col min="27" max="27" width="12.33203125" style="7" customWidth="1"/>
    <col min="28" max="28" width="11.5546875" style="7" customWidth="1"/>
    <col min="29" max="29" width="13.109375" style="7" customWidth="1"/>
    <col min="30" max="30" width="12.5546875" style="23" customWidth="1"/>
    <col min="31" max="31" width="13" style="7" customWidth="1"/>
    <col min="32" max="32" width="10.6640625" style="7" customWidth="1"/>
    <col min="33" max="33" width="11.33203125" style="7" customWidth="1"/>
    <col min="34" max="34" width="12.109375" style="7" customWidth="1"/>
    <col min="35" max="35" width="10" style="7" customWidth="1"/>
    <col min="36" max="36" width="10.109375" style="7" customWidth="1"/>
    <col min="37" max="37" width="10.6640625" style="7" customWidth="1"/>
    <col min="38" max="38" width="17.33203125" style="7" hidden="1" customWidth="1"/>
    <col min="39" max="16384" width="9.109375" style="7"/>
  </cols>
  <sheetData>
    <row r="1" spans="1:38" ht="31.5" customHeight="1" x14ac:dyDescent="0.3">
      <c r="A1" s="74" t="s">
        <v>98</v>
      </c>
      <c r="B1" s="75"/>
      <c r="C1" s="75"/>
      <c r="D1" s="75"/>
      <c r="E1" s="75"/>
      <c r="F1" s="75"/>
      <c r="G1" s="46">
        <v>43132</v>
      </c>
      <c r="H1" s="21"/>
      <c r="I1" s="15"/>
      <c r="J1" s="15"/>
      <c r="K1" s="15"/>
      <c r="L1" s="21"/>
      <c r="M1" s="15"/>
      <c r="N1" s="15"/>
      <c r="O1" s="15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  <c r="AK1" s="15"/>
    </row>
    <row r="2" spans="1:38" s="19" customFormat="1" ht="98.25" customHeight="1" x14ac:dyDescent="0.3">
      <c r="A2" s="65" t="s">
        <v>0</v>
      </c>
      <c r="B2" s="65" t="s">
        <v>21</v>
      </c>
      <c r="C2" s="65" t="s">
        <v>77</v>
      </c>
      <c r="D2" s="65" t="s">
        <v>13</v>
      </c>
      <c r="E2" s="76" t="s">
        <v>73</v>
      </c>
      <c r="F2" s="76"/>
      <c r="G2" s="76"/>
      <c r="H2" s="76"/>
      <c r="I2" s="66" t="s">
        <v>74</v>
      </c>
      <c r="J2" s="66"/>
      <c r="K2" s="66"/>
      <c r="L2" s="66"/>
      <c r="M2" s="77" t="s">
        <v>75</v>
      </c>
      <c r="N2" s="78"/>
      <c r="O2" s="78"/>
      <c r="P2" s="78"/>
      <c r="Q2" s="79" t="s">
        <v>69</v>
      </c>
      <c r="R2" s="80"/>
      <c r="S2" s="80"/>
      <c r="T2" s="81" t="s">
        <v>78</v>
      </c>
      <c r="U2" s="82"/>
      <c r="V2" s="82"/>
      <c r="W2" s="66" t="s">
        <v>79</v>
      </c>
      <c r="X2" s="66" t="s">
        <v>80</v>
      </c>
      <c r="Y2" s="76" t="s">
        <v>72</v>
      </c>
      <c r="Z2" s="76"/>
      <c r="AA2" s="76"/>
      <c r="AB2" s="76"/>
      <c r="AC2" s="76"/>
      <c r="AD2" s="76"/>
      <c r="AE2" s="67" t="s">
        <v>76</v>
      </c>
      <c r="AF2" s="68"/>
      <c r="AG2" s="68"/>
      <c r="AH2" s="68"/>
      <c r="AI2" s="65" t="s">
        <v>81</v>
      </c>
      <c r="AJ2" s="64" t="s">
        <v>42</v>
      </c>
      <c r="AK2" s="64"/>
      <c r="AL2" s="33">
        <v>43101</v>
      </c>
    </row>
    <row r="3" spans="1:38" s="17" customFormat="1" ht="174.75" customHeight="1" x14ac:dyDescent="0.3">
      <c r="A3" s="65"/>
      <c r="B3" s="65"/>
      <c r="C3" s="65"/>
      <c r="D3" s="65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6"/>
      <c r="X3" s="66"/>
      <c r="Y3" s="24" t="s">
        <v>51</v>
      </c>
      <c r="Z3" s="24" t="s">
        <v>52</v>
      </c>
      <c r="AA3" s="24" t="s">
        <v>57</v>
      </c>
      <c r="AB3" s="24" t="s">
        <v>87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5"/>
      <c r="AJ3" s="54" t="s">
        <v>85</v>
      </c>
      <c r="AK3" s="55" t="s">
        <v>86</v>
      </c>
      <c r="AL3" s="34">
        <f>ROUND((G1-AL2)/30,0)</f>
        <v>1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3">
      <c r="A5" s="71" t="s">
        <v>1</v>
      </c>
      <c r="B5" s="72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4.75" customHeight="1" x14ac:dyDescent="0.3">
      <c r="A6" s="25" t="s">
        <v>2</v>
      </c>
      <c r="B6" s="25" t="s">
        <v>34</v>
      </c>
      <c r="C6" s="38">
        <v>130498</v>
      </c>
      <c r="D6" s="1">
        <f>C6/12</f>
        <v>10874.833333333334</v>
      </c>
      <c r="E6" s="37">
        <v>302204</v>
      </c>
      <c r="F6" s="37"/>
      <c r="G6" s="37"/>
      <c r="H6" s="37"/>
      <c r="I6" s="37"/>
      <c r="J6" s="42"/>
      <c r="K6" s="37"/>
      <c r="L6" s="37"/>
      <c r="M6" s="37">
        <v>11075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>(E6+I6+T6)-M6-Q6</f>
        <v>291129</v>
      </c>
      <c r="Z6" s="9">
        <f>(F6+J6)-N6</f>
        <v>0</v>
      </c>
      <c r="AA6" s="9">
        <f>(G6+K6+U6+W6)-O6-R6-X6</f>
        <v>0</v>
      </c>
      <c r="AB6" s="38">
        <v>29</v>
      </c>
      <c r="AC6" s="52">
        <v>43282</v>
      </c>
      <c r="AD6" s="9">
        <f>(H6+L6+V6+X6)-S6-P6-W6</f>
        <v>0</v>
      </c>
      <c r="AE6" s="9">
        <f>M6</f>
        <v>11075</v>
      </c>
      <c r="AF6" s="9">
        <f>N6</f>
        <v>0</v>
      </c>
      <c r="AG6" s="9">
        <f>O6</f>
        <v>0</v>
      </c>
      <c r="AH6" s="9">
        <f>P6</f>
        <v>0</v>
      </c>
      <c r="AI6" s="1">
        <f>ROUND((AE6+AF6+AG6)/$AL$3,0)</f>
        <v>11075</v>
      </c>
      <c r="AJ6" s="10">
        <f>(Y6+Z6+AA6)/D6</f>
        <v>26.770893040506365</v>
      </c>
      <c r="AK6" s="10">
        <f>(Y6+Z6+AA6)/AI6</f>
        <v>26.28704288939052</v>
      </c>
    </row>
    <row r="7" spans="1:38" ht="30.75" customHeight="1" x14ac:dyDescent="0.3">
      <c r="A7" s="25" t="s">
        <v>2</v>
      </c>
      <c r="B7" s="25" t="s">
        <v>35</v>
      </c>
      <c r="C7" s="38">
        <v>673733</v>
      </c>
      <c r="D7" s="1">
        <f t="shared" ref="D7:D40" si="0">C7/12</f>
        <v>56144.416666666664</v>
      </c>
      <c r="E7" s="37">
        <v>1049599</v>
      </c>
      <c r="F7" s="37"/>
      <c r="G7" s="37"/>
      <c r="H7" s="37"/>
      <c r="I7" s="37">
        <v>794500</v>
      </c>
      <c r="J7" s="37"/>
      <c r="K7" s="37"/>
      <c r="L7" s="37"/>
      <c r="M7" s="37">
        <v>4055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1">(E7+I7+T7)-M7-Q7</f>
        <v>1840044</v>
      </c>
      <c r="Z7" s="9">
        <f t="shared" ref="Z7:Z40" si="2">(F7+J7)-N7</f>
        <v>0</v>
      </c>
      <c r="AA7" s="9">
        <f t="shared" ref="AA7:AA40" si="3">(G7+K7+U7+W7)-O7-R7-X7</f>
        <v>0</v>
      </c>
      <c r="AB7" s="37"/>
      <c r="AC7" s="39"/>
      <c r="AD7" s="9">
        <f t="shared" ref="AD7:AD40" si="4">(H7+L7+V7+X7)-S7-P7-W7</f>
        <v>0</v>
      </c>
      <c r="AE7" s="9">
        <f t="shared" ref="AE7:AE39" si="5">M7</f>
        <v>4055</v>
      </c>
      <c r="AF7" s="9">
        <f t="shared" ref="AF7:AF40" si="6">N7</f>
        <v>0</v>
      </c>
      <c r="AG7" s="9">
        <f t="shared" ref="AG7:AG40" si="7">O7</f>
        <v>0</v>
      </c>
      <c r="AH7" s="9">
        <f t="shared" ref="AH7:AH39" si="8">P7</f>
        <v>0</v>
      </c>
      <c r="AI7" s="1">
        <f t="shared" ref="AI7:AI39" si="9">ROUND((AE7+AF7+AG7)/$AL$3,0)</f>
        <v>4055</v>
      </c>
      <c r="AJ7" s="10">
        <f t="shared" ref="AJ7:AJ39" si="10">(Y7+Z7+AA7)/D7</f>
        <v>32.773410238180411</v>
      </c>
      <c r="AK7" s="10">
        <f t="shared" ref="AK7:AK39" si="11">(Y7+Z7+AA7)/AI7</f>
        <v>453.77163995067815</v>
      </c>
    </row>
    <row r="8" spans="1:38" ht="29.25" customHeight="1" x14ac:dyDescent="0.3">
      <c r="A8" s="25" t="s">
        <v>2</v>
      </c>
      <c r="B8" s="25" t="s">
        <v>40</v>
      </c>
      <c r="C8" s="38">
        <v>1102</v>
      </c>
      <c r="D8" s="1">
        <f t="shared" si="0"/>
        <v>91.833333333333329</v>
      </c>
      <c r="E8" s="37">
        <v>1476</v>
      </c>
      <c r="F8" s="37"/>
      <c r="G8" s="37"/>
      <c r="H8" s="37"/>
      <c r="I8" s="37"/>
      <c r="J8" s="37"/>
      <c r="K8" s="37"/>
      <c r="L8" s="37"/>
      <c r="M8" s="37">
        <v>635</v>
      </c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841</v>
      </c>
      <c r="Z8" s="9">
        <f t="shared" si="2"/>
        <v>0</v>
      </c>
      <c r="AA8" s="9">
        <f t="shared" si="3"/>
        <v>0</v>
      </c>
      <c r="AB8" s="37">
        <v>841</v>
      </c>
      <c r="AC8" s="39">
        <v>43183</v>
      </c>
      <c r="AD8" s="9">
        <f t="shared" si="4"/>
        <v>0</v>
      </c>
      <c r="AE8" s="9">
        <f t="shared" si="5"/>
        <v>635</v>
      </c>
      <c r="AF8" s="9">
        <f t="shared" si="6"/>
        <v>0</v>
      </c>
      <c r="AG8" s="9">
        <f t="shared" si="7"/>
        <v>0</v>
      </c>
      <c r="AH8" s="9">
        <f t="shared" si="8"/>
        <v>0</v>
      </c>
      <c r="AI8" s="1">
        <f t="shared" si="9"/>
        <v>635</v>
      </c>
      <c r="AJ8" s="10">
        <f t="shared" si="10"/>
        <v>9.1578947368421062</v>
      </c>
      <c r="AK8" s="10">
        <f t="shared" si="11"/>
        <v>1.3244094488188976</v>
      </c>
    </row>
    <row r="9" spans="1:38" ht="33.75" customHeight="1" x14ac:dyDescent="0.3">
      <c r="A9" s="25" t="s">
        <v>2</v>
      </c>
      <c r="B9" s="25" t="s">
        <v>59</v>
      </c>
      <c r="C9" s="38">
        <v>1260</v>
      </c>
      <c r="D9" s="1">
        <f t="shared" si="0"/>
        <v>105</v>
      </c>
      <c r="E9" s="37">
        <v>0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 t="shared" si="5"/>
        <v>0</v>
      </c>
      <c r="AF9" s="9">
        <f t="shared" si="6"/>
        <v>0</v>
      </c>
      <c r="AG9" s="9">
        <f t="shared" si="7"/>
        <v>0</v>
      </c>
      <c r="AH9" s="9">
        <f t="shared" si="8"/>
        <v>0</v>
      </c>
      <c r="AI9" s="1">
        <f t="shared" si="9"/>
        <v>0</v>
      </c>
      <c r="AJ9" s="10">
        <f>(Y9+Z9+AA9)/D9</f>
        <v>0</v>
      </c>
      <c r="AK9" s="10" t="e">
        <f t="shared" si="11"/>
        <v>#DIV/0!</v>
      </c>
    </row>
    <row r="10" spans="1:38" ht="28.5" customHeight="1" x14ac:dyDescent="0.3">
      <c r="A10" s="25" t="s">
        <v>3</v>
      </c>
      <c r="B10" s="25" t="s">
        <v>36</v>
      </c>
      <c r="C10" s="38">
        <v>348194</v>
      </c>
      <c r="D10" s="1">
        <f t="shared" si="0"/>
        <v>29016.166666666668</v>
      </c>
      <c r="E10" s="37">
        <v>504806</v>
      </c>
      <c r="F10" s="37"/>
      <c r="G10" s="37"/>
      <c r="H10" s="37"/>
      <c r="I10" s="37">
        <v>0</v>
      </c>
      <c r="J10" s="37"/>
      <c r="K10" s="37"/>
      <c r="L10" s="37"/>
      <c r="M10" s="37">
        <v>35484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469322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 t="shared" si="5"/>
        <v>35484</v>
      </c>
      <c r="AF10" s="9">
        <f t="shared" si="6"/>
        <v>0</v>
      </c>
      <c r="AG10" s="9">
        <f t="shared" si="7"/>
        <v>0</v>
      </c>
      <c r="AH10" s="9">
        <f t="shared" si="8"/>
        <v>0</v>
      </c>
      <c r="AI10" s="1">
        <f t="shared" si="9"/>
        <v>35484</v>
      </c>
      <c r="AJ10" s="10">
        <f t="shared" si="10"/>
        <v>16.17450042217844</v>
      </c>
      <c r="AK10" s="10">
        <f t="shared" si="11"/>
        <v>13.226299177093901</v>
      </c>
    </row>
    <row r="11" spans="1:38" ht="32.25" customHeight="1" x14ac:dyDescent="0.3">
      <c r="A11" s="25" t="s">
        <v>3</v>
      </c>
      <c r="B11" s="25" t="s">
        <v>58</v>
      </c>
      <c r="C11" s="38">
        <v>1260</v>
      </c>
      <c r="D11" s="1">
        <f t="shared" si="0"/>
        <v>105</v>
      </c>
      <c r="E11" s="37">
        <v>0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>(E11+I11+T11)-M11-Q11</f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 t="shared" si="5"/>
        <v>0</v>
      </c>
      <c r="AF11" s="9">
        <f t="shared" si="6"/>
        <v>0</v>
      </c>
      <c r="AG11" s="9">
        <f t="shared" si="7"/>
        <v>0</v>
      </c>
      <c r="AH11" s="9">
        <f t="shared" si="8"/>
        <v>0</v>
      </c>
      <c r="AI11" s="1">
        <f t="shared" si="9"/>
        <v>0</v>
      </c>
      <c r="AJ11" s="10">
        <f>(Y11+Z11+AA11)/D11</f>
        <v>0</v>
      </c>
      <c r="AK11" s="10" t="e">
        <f t="shared" si="11"/>
        <v>#DIV/0!</v>
      </c>
    </row>
    <row r="12" spans="1:38" ht="31.5" customHeight="1" x14ac:dyDescent="0.3">
      <c r="A12" s="25" t="s">
        <v>4</v>
      </c>
      <c r="B12" s="25" t="s">
        <v>36</v>
      </c>
      <c r="C12" s="38">
        <v>1518</v>
      </c>
      <c r="D12" s="1">
        <f t="shared" si="0"/>
        <v>126.5</v>
      </c>
      <c r="E12" s="37">
        <v>777</v>
      </c>
      <c r="F12" s="37"/>
      <c r="G12" s="37"/>
      <c r="H12" s="37"/>
      <c r="I12" s="37">
        <v>0</v>
      </c>
      <c r="J12" s="37"/>
      <c r="K12" s="37"/>
      <c r="L12" s="37"/>
      <c r="M12" s="37">
        <v>0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777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 t="shared" si="5"/>
        <v>0</v>
      </c>
      <c r="AF12" s="9">
        <f t="shared" si="6"/>
        <v>0</v>
      </c>
      <c r="AG12" s="9">
        <f t="shared" si="7"/>
        <v>0</v>
      </c>
      <c r="AH12" s="9">
        <f t="shared" si="8"/>
        <v>0</v>
      </c>
      <c r="AI12" s="1">
        <f t="shared" si="9"/>
        <v>0</v>
      </c>
      <c r="AJ12" s="10">
        <f t="shared" si="10"/>
        <v>6.1422924901185771</v>
      </c>
      <c r="AK12" s="10" t="e">
        <f t="shared" si="11"/>
        <v>#DIV/0!</v>
      </c>
    </row>
    <row r="13" spans="1:38" ht="31.5" customHeight="1" x14ac:dyDescent="0.3">
      <c r="A13" s="25" t="s">
        <v>19</v>
      </c>
      <c r="B13" s="25" t="s">
        <v>37</v>
      </c>
      <c r="C13" s="38">
        <v>408710</v>
      </c>
      <c r="D13" s="1">
        <f t="shared" si="0"/>
        <v>34059.166666666664</v>
      </c>
      <c r="E13" s="37">
        <v>507924</v>
      </c>
      <c r="F13" s="37"/>
      <c r="G13" s="37"/>
      <c r="H13" s="37"/>
      <c r="I13" s="37">
        <v>0</v>
      </c>
      <c r="J13" s="37"/>
      <c r="K13" s="37"/>
      <c r="L13" s="37"/>
      <c r="M13" s="37">
        <v>43995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 t="shared" si="1"/>
        <v>463929</v>
      </c>
      <c r="Z13" s="9">
        <f t="shared" si="2"/>
        <v>0</v>
      </c>
      <c r="AA13" s="9">
        <f t="shared" si="3"/>
        <v>0</v>
      </c>
      <c r="AB13" s="37">
        <v>28</v>
      </c>
      <c r="AC13" s="39">
        <v>43191</v>
      </c>
      <c r="AD13" s="9">
        <f t="shared" si="4"/>
        <v>0</v>
      </c>
      <c r="AE13" s="9">
        <f t="shared" si="5"/>
        <v>43995</v>
      </c>
      <c r="AF13" s="9">
        <f t="shared" si="6"/>
        <v>0</v>
      </c>
      <c r="AG13" s="9">
        <f t="shared" si="7"/>
        <v>0</v>
      </c>
      <c r="AH13" s="9">
        <f t="shared" si="8"/>
        <v>0</v>
      </c>
      <c r="AI13" s="1">
        <f t="shared" si="9"/>
        <v>43995</v>
      </c>
      <c r="AJ13" s="10">
        <f>(Y13+Z13+AA13)/D13</f>
        <v>13.621266912970077</v>
      </c>
      <c r="AK13" s="10">
        <f>(Y13+Z13+AA13)/AI13</f>
        <v>10.545039209001024</v>
      </c>
    </row>
    <row r="14" spans="1:38" ht="24.75" customHeight="1" x14ac:dyDescent="0.3">
      <c r="A14" s="25" t="s">
        <v>5</v>
      </c>
      <c r="B14" s="25" t="s">
        <v>24</v>
      </c>
      <c r="C14" s="38">
        <v>194460</v>
      </c>
      <c r="D14" s="1">
        <f t="shared" si="0"/>
        <v>16205</v>
      </c>
      <c r="E14" s="37">
        <v>518691</v>
      </c>
      <c r="F14" s="37"/>
      <c r="G14" s="37"/>
      <c r="H14" s="37"/>
      <c r="I14" s="37">
        <v>0</v>
      </c>
      <c r="J14" s="37"/>
      <c r="K14" s="37"/>
      <c r="L14" s="37"/>
      <c r="M14" s="37">
        <v>16189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502502</v>
      </c>
      <c r="Z14" s="9">
        <f t="shared" si="2"/>
        <v>0</v>
      </c>
      <c r="AA14" s="9">
        <f t="shared" si="3"/>
        <v>0</v>
      </c>
      <c r="AB14" s="37"/>
      <c r="AC14" s="39"/>
      <c r="AD14" s="9">
        <f t="shared" si="4"/>
        <v>0</v>
      </c>
      <c r="AE14" s="9">
        <f t="shared" si="5"/>
        <v>16189</v>
      </c>
      <c r="AF14" s="9">
        <f t="shared" si="6"/>
        <v>0</v>
      </c>
      <c r="AG14" s="9">
        <f t="shared" si="7"/>
        <v>0</v>
      </c>
      <c r="AH14" s="9">
        <f t="shared" si="8"/>
        <v>0</v>
      </c>
      <c r="AI14" s="1">
        <f t="shared" si="9"/>
        <v>16189</v>
      </c>
      <c r="AJ14" s="10">
        <f t="shared" si="10"/>
        <v>31.009071274298055</v>
      </c>
      <c r="AK14" s="10">
        <f t="shared" si="11"/>
        <v>31.039718327259251</v>
      </c>
    </row>
    <row r="15" spans="1:38" ht="32.25" customHeight="1" x14ac:dyDescent="0.3">
      <c r="A15" s="25" t="s">
        <v>5</v>
      </c>
      <c r="B15" s="25" t="s">
        <v>59</v>
      </c>
      <c r="C15" s="38">
        <v>870</v>
      </c>
      <c r="D15" s="1">
        <f t="shared" si="0"/>
        <v>72.5</v>
      </c>
      <c r="E15" s="37">
        <v>330</v>
      </c>
      <c r="F15" s="37"/>
      <c r="G15" s="37"/>
      <c r="H15" s="37"/>
      <c r="I15" s="37">
        <v>0</v>
      </c>
      <c r="J15" s="37"/>
      <c r="K15" s="37"/>
      <c r="L15" s="37"/>
      <c r="M15" s="37">
        <v>330</v>
      </c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 t="shared" si="5"/>
        <v>330</v>
      </c>
      <c r="AF15" s="9">
        <f t="shared" si="6"/>
        <v>0</v>
      </c>
      <c r="AG15" s="9">
        <f t="shared" si="7"/>
        <v>0</v>
      </c>
      <c r="AH15" s="9">
        <f t="shared" si="8"/>
        <v>0</v>
      </c>
      <c r="AI15" s="1">
        <f t="shared" si="9"/>
        <v>330</v>
      </c>
      <c r="AJ15" s="10">
        <f t="shared" si="10"/>
        <v>0</v>
      </c>
      <c r="AK15" s="10">
        <f t="shared" si="11"/>
        <v>0</v>
      </c>
    </row>
    <row r="16" spans="1:38" ht="23.25" customHeight="1" x14ac:dyDescent="0.3">
      <c r="A16" s="69" t="s">
        <v>6</v>
      </c>
      <c r="B16" s="7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ht="30" customHeight="1" x14ac:dyDescent="0.3">
      <c r="A17" s="25" t="s">
        <v>7</v>
      </c>
      <c r="B17" s="25" t="s">
        <v>39</v>
      </c>
      <c r="C17" s="38">
        <v>19970</v>
      </c>
      <c r="D17" s="1">
        <f>C17/12</f>
        <v>1664.1666666666667</v>
      </c>
      <c r="E17" s="37">
        <v>6877</v>
      </c>
      <c r="F17" s="37"/>
      <c r="G17" s="37">
        <v>546</v>
      </c>
      <c r="H17" s="37">
        <v>2354</v>
      </c>
      <c r="I17" s="37">
        <v>1804</v>
      </c>
      <c r="J17" s="37"/>
      <c r="K17" s="37"/>
      <c r="L17" s="37"/>
      <c r="M17" s="37">
        <v>1847</v>
      </c>
      <c r="N17" s="37"/>
      <c r="O17" s="37">
        <v>144</v>
      </c>
      <c r="P17" s="37">
        <v>466</v>
      </c>
      <c r="Q17" s="37"/>
      <c r="R17" s="42"/>
      <c r="S17" s="37"/>
      <c r="T17" s="37"/>
      <c r="U17" s="37"/>
      <c r="V17" s="37"/>
      <c r="W17" s="37"/>
      <c r="X17" s="37"/>
      <c r="Y17" s="9">
        <f t="shared" si="1"/>
        <v>6834</v>
      </c>
      <c r="Z17" s="9">
        <f t="shared" si="2"/>
        <v>0</v>
      </c>
      <c r="AA17" s="9">
        <f t="shared" si="3"/>
        <v>402</v>
      </c>
      <c r="AB17" s="38" t="s">
        <v>88</v>
      </c>
      <c r="AC17" s="52" t="s">
        <v>89</v>
      </c>
      <c r="AD17" s="9">
        <f t="shared" si="4"/>
        <v>1888</v>
      </c>
      <c r="AE17" s="9">
        <f t="shared" si="5"/>
        <v>1847</v>
      </c>
      <c r="AF17" s="9">
        <f t="shared" si="6"/>
        <v>0</v>
      </c>
      <c r="AG17" s="9">
        <f t="shared" si="7"/>
        <v>144</v>
      </c>
      <c r="AH17" s="9">
        <f t="shared" si="8"/>
        <v>466</v>
      </c>
      <c r="AI17" s="1">
        <f t="shared" si="9"/>
        <v>1991</v>
      </c>
      <c r="AJ17" s="10">
        <f>(Y17+Z17+AA17)/D17</f>
        <v>4.3481221832749117</v>
      </c>
      <c r="AK17" s="10">
        <f>(Y17+Z17+AA17)/AI17</f>
        <v>3.6343545956805627</v>
      </c>
    </row>
    <row r="18" spans="1:37" ht="31.5" customHeight="1" x14ac:dyDescent="0.3">
      <c r="A18" s="25" t="s">
        <v>20</v>
      </c>
      <c r="B18" s="25" t="s">
        <v>38</v>
      </c>
      <c r="C18" s="38">
        <v>244895</v>
      </c>
      <c r="D18" s="1">
        <f t="shared" si="0"/>
        <v>20407.916666666668</v>
      </c>
      <c r="E18" s="37">
        <v>82784</v>
      </c>
      <c r="F18" s="37"/>
      <c r="G18" s="37">
        <v>54000</v>
      </c>
      <c r="H18" s="37">
        <v>96465</v>
      </c>
      <c r="I18" s="37">
        <v>0</v>
      </c>
      <c r="J18" s="37"/>
      <c r="K18" s="37"/>
      <c r="L18" s="37"/>
      <c r="M18" s="37">
        <v>13384</v>
      </c>
      <c r="N18" s="37"/>
      <c r="O18" s="37">
        <v>0</v>
      </c>
      <c r="P18" s="37">
        <v>6113</v>
      </c>
      <c r="Q18" s="37"/>
      <c r="R18" s="37"/>
      <c r="S18" s="37"/>
      <c r="T18" s="37"/>
      <c r="U18" s="37"/>
      <c r="V18" s="37"/>
      <c r="W18" s="37"/>
      <c r="X18" s="37"/>
      <c r="Y18" s="9">
        <f t="shared" si="1"/>
        <v>69400</v>
      </c>
      <c r="Z18" s="9">
        <f t="shared" si="2"/>
        <v>0</v>
      </c>
      <c r="AA18" s="9">
        <f t="shared" si="3"/>
        <v>54000</v>
      </c>
      <c r="AB18" s="37"/>
      <c r="AC18" s="39"/>
      <c r="AD18" s="9">
        <f t="shared" si="4"/>
        <v>90352</v>
      </c>
      <c r="AE18" s="9">
        <f t="shared" si="5"/>
        <v>13384</v>
      </c>
      <c r="AF18" s="9">
        <f t="shared" si="6"/>
        <v>0</v>
      </c>
      <c r="AG18" s="9">
        <f t="shared" si="7"/>
        <v>0</v>
      </c>
      <c r="AH18" s="9">
        <f t="shared" si="8"/>
        <v>6113</v>
      </c>
      <c r="AI18" s="1">
        <f t="shared" si="9"/>
        <v>13384</v>
      </c>
      <c r="AJ18" s="10">
        <f t="shared" si="10"/>
        <v>6.046673063966189</v>
      </c>
      <c r="AK18" s="10">
        <f t="shared" si="11"/>
        <v>9.2199641362821279</v>
      </c>
    </row>
    <row r="19" spans="1:37" ht="32.25" customHeight="1" x14ac:dyDescent="0.3">
      <c r="A19" s="25" t="s">
        <v>8</v>
      </c>
      <c r="B19" s="25" t="s">
        <v>38</v>
      </c>
      <c r="C19" s="38">
        <v>18574</v>
      </c>
      <c r="D19" s="1">
        <f t="shared" si="0"/>
        <v>1547.8333333333333</v>
      </c>
      <c r="E19" s="37">
        <v>118045</v>
      </c>
      <c r="F19" s="37"/>
      <c r="G19" s="37">
        <v>192</v>
      </c>
      <c r="H19" s="37">
        <v>22143</v>
      </c>
      <c r="I19" s="37">
        <v>0</v>
      </c>
      <c r="J19" s="37"/>
      <c r="K19" s="37"/>
      <c r="L19" s="37"/>
      <c r="M19" s="37">
        <v>1340</v>
      </c>
      <c r="N19" s="37"/>
      <c r="O19" s="37">
        <v>8</v>
      </c>
      <c r="P19" s="37">
        <v>740</v>
      </c>
      <c r="Q19" s="37"/>
      <c r="R19" s="37"/>
      <c r="S19" s="37"/>
      <c r="T19" s="37"/>
      <c r="U19" s="37"/>
      <c r="V19" s="37"/>
      <c r="W19" s="37">
        <v>7700</v>
      </c>
      <c r="X19" s="37"/>
      <c r="Y19" s="9">
        <f t="shared" si="1"/>
        <v>116705</v>
      </c>
      <c r="Z19" s="9">
        <f t="shared" si="2"/>
        <v>0</v>
      </c>
      <c r="AA19" s="9">
        <f>(G19+K19+U19+W19)-O19-R19-X19</f>
        <v>7884</v>
      </c>
      <c r="AB19" s="38" t="s">
        <v>90</v>
      </c>
      <c r="AC19" s="52" t="s">
        <v>91</v>
      </c>
      <c r="AD19" s="9">
        <f t="shared" si="4"/>
        <v>13703</v>
      </c>
      <c r="AE19" s="9">
        <f t="shared" si="5"/>
        <v>1340</v>
      </c>
      <c r="AF19" s="9">
        <f t="shared" si="6"/>
        <v>0</v>
      </c>
      <c r="AG19" s="9">
        <f t="shared" si="7"/>
        <v>8</v>
      </c>
      <c r="AH19" s="9">
        <f t="shared" si="8"/>
        <v>740</v>
      </c>
      <c r="AI19" s="1">
        <f t="shared" si="9"/>
        <v>1348</v>
      </c>
      <c r="AJ19" s="10">
        <f t="shared" si="10"/>
        <v>80.492516420803284</v>
      </c>
      <c r="AK19" s="10">
        <f t="shared" si="11"/>
        <v>92.425074183976264</v>
      </c>
    </row>
    <row r="20" spans="1:37" ht="30" customHeight="1" x14ac:dyDescent="0.3">
      <c r="A20" s="25" t="s">
        <v>8</v>
      </c>
      <c r="B20" s="25" t="s">
        <v>37</v>
      </c>
      <c r="C20" s="38">
        <v>105251</v>
      </c>
      <c r="D20" s="1">
        <f t="shared" si="0"/>
        <v>8770.9166666666661</v>
      </c>
      <c r="E20" s="37">
        <v>98510</v>
      </c>
      <c r="F20" s="37"/>
      <c r="G20" s="37">
        <v>242</v>
      </c>
      <c r="H20" s="37">
        <v>38280</v>
      </c>
      <c r="I20" s="37">
        <v>0</v>
      </c>
      <c r="J20" s="37"/>
      <c r="K20" s="37"/>
      <c r="L20" s="37"/>
      <c r="M20" s="37">
        <v>7753</v>
      </c>
      <c r="N20" s="37"/>
      <c r="O20" s="37">
        <v>202</v>
      </c>
      <c r="P20" s="37">
        <v>3167</v>
      </c>
      <c r="Q20" s="37"/>
      <c r="R20" s="37"/>
      <c r="S20" s="37"/>
      <c r="T20" s="37"/>
      <c r="U20" s="37"/>
      <c r="V20" s="37"/>
      <c r="W20" s="37">
        <v>23700</v>
      </c>
      <c r="X20" s="37"/>
      <c r="Y20" s="9">
        <f t="shared" si="1"/>
        <v>90757</v>
      </c>
      <c r="Z20" s="9">
        <f t="shared" si="2"/>
        <v>0</v>
      </c>
      <c r="AA20" s="9">
        <f t="shared" si="3"/>
        <v>23740</v>
      </c>
      <c r="AB20" s="38" t="s">
        <v>92</v>
      </c>
      <c r="AC20" s="52" t="s">
        <v>93</v>
      </c>
      <c r="AD20" s="9">
        <f t="shared" si="4"/>
        <v>11413</v>
      </c>
      <c r="AE20" s="9">
        <f t="shared" si="5"/>
        <v>7753</v>
      </c>
      <c r="AF20" s="9">
        <f t="shared" si="6"/>
        <v>0</v>
      </c>
      <c r="AG20" s="9">
        <f t="shared" si="7"/>
        <v>202</v>
      </c>
      <c r="AH20" s="9">
        <f t="shared" si="8"/>
        <v>3167</v>
      </c>
      <c r="AI20" s="1">
        <f t="shared" si="9"/>
        <v>7955</v>
      </c>
      <c r="AJ20" s="10">
        <f t="shared" si="10"/>
        <v>13.054165756144835</v>
      </c>
      <c r="AK20" s="10">
        <f t="shared" si="11"/>
        <v>14.393086109365179</v>
      </c>
    </row>
    <row r="21" spans="1:37" ht="33" customHeight="1" x14ac:dyDescent="0.3">
      <c r="A21" s="25" t="s">
        <v>8</v>
      </c>
      <c r="B21" s="25" t="s">
        <v>22</v>
      </c>
      <c r="C21" s="38">
        <v>360</v>
      </c>
      <c r="D21" s="1">
        <f t="shared" si="0"/>
        <v>30</v>
      </c>
      <c r="E21" s="37">
        <v>483</v>
      </c>
      <c r="F21" s="37"/>
      <c r="G21" s="37"/>
      <c r="H21" s="37"/>
      <c r="I21" s="37">
        <v>0</v>
      </c>
      <c r="J21" s="37"/>
      <c r="K21" s="37"/>
      <c r="L21" s="37"/>
      <c r="M21" s="37">
        <v>19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464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 t="shared" si="5"/>
        <v>19</v>
      </c>
      <c r="AF21" s="9">
        <f t="shared" si="6"/>
        <v>0</v>
      </c>
      <c r="AG21" s="9">
        <f t="shared" si="7"/>
        <v>0</v>
      </c>
      <c r="AH21" s="9">
        <f t="shared" si="8"/>
        <v>0</v>
      </c>
      <c r="AI21" s="1">
        <f t="shared" si="9"/>
        <v>19</v>
      </c>
      <c r="AJ21" s="10">
        <f t="shared" si="10"/>
        <v>15.466666666666667</v>
      </c>
      <c r="AK21" s="10">
        <f t="shared" si="11"/>
        <v>24.421052631578949</v>
      </c>
    </row>
    <row r="22" spans="1:37" ht="30" customHeight="1" x14ac:dyDescent="0.3">
      <c r="A22" s="25" t="s">
        <v>9</v>
      </c>
      <c r="B22" s="25" t="s">
        <v>24</v>
      </c>
      <c r="C22" s="38">
        <v>33217</v>
      </c>
      <c r="D22" s="1">
        <f t="shared" si="0"/>
        <v>2768.0833333333335</v>
      </c>
      <c r="E22" s="37">
        <v>16175</v>
      </c>
      <c r="F22" s="37"/>
      <c r="G22" s="37">
        <v>12158</v>
      </c>
      <c r="H22" s="37">
        <v>8783</v>
      </c>
      <c r="I22" s="37">
        <v>0</v>
      </c>
      <c r="J22" s="37"/>
      <c r="K22" s="37"/>
      <c r="L22" s="37"/>
      <c r="M22" s="37">
        <v>516</v>
      </c>
      <c r="N22" s="37"/>
      <c r="O22" s="37">
        <v>980</v>
      </c>
      <c r="P22" s="37">
        <v>460</v>
      </c>
      <c r="Q22" s="37"/>
      <c r="R22" s="37"/>
      <c r="S22" s="37"/>
      <c r="T22" s="37"/>
      <c r="U22" s="37"/>
      <c r="V22" s="37"/>
      <c r="W22" s="37"/>
      <c r="X22" s="37"/>
      <c r="Y22" s="9">
        <f t="shared" si="1"/>
        <v>15659</v>
      </c>
      <c r="Z22" s="9">
        <f t="shared" si="2"/>
        <v>0</v>
      </c>
      <c r="AA22" s="9">
        <f t="shared" si="3"/>
        <v>11178</v>
      </c>
      <c r="AB22" s="38" t="s">
        <v>94</v>
      </c>
      <c r="AC22" s="52" t="s">
        <v>95</v>
      </c>
      <c r="AD22" s="9">
        <f t="shared" si="4"/>
        <v>8323</v>
      </c>
      <c r="AE22" s="9">
        <f t="shared" si="5"/>
        <v>516</v>
      </c>
      <c r="AF22" s="9">
        <f t="shared" si="6"/>
        <v>0</v>
      </c>
      <c r="AG22" s="9">
        <f t="shared" si="7"/>
        <v>980</v>
      </c>
      <c r="AH22" s="9">
        <f t="shared" si="8"/>
        <v>460</v>
      </c>
      <c r="AI22" s="1">
        <f t="shared" si="9"/>
        <v>1496</v>
      </c>
      <c r="AJ22" s="10">
        <f t="shared" si="10"/>
        <v>9.6951560947707502</v>
      </c>
      <c r="AK22" s="10">
        <f t="shared" si="11"/>
        <v>17.939171122994651</v>
      </c>
    </row>
    <row r="23" spans="1:37" ht="34.5" customHeight="1" x14ac:dyDescent="0.3">
      <c r="A23" s="25" t="s">
        <v>23</v>
      </c>
      <c r="B23" s="25" t="s">
        <v>25</v>
      </c>
      <c r="C23" s="38">
        <v>120</v>
      </c>
      <c r="D23" s="1">
        <f t="shared" si="0"/>
        <v>10</v>
      </c>
      <c r="E23" s="37">
        <v>303</v>
      </c>
      <c r="F23" s="37"/>
      <c r="G23" s="37"/>
      <c r="H23" s="37"/>
      <c r="I23" s="37">
        <v>0</v>
      </c>
      <c r="J23" s="37"/>
      <c r="K23" s="37"/>
      <c r="L23" s="37"/>
      <c r="M23" s="37">
        <v>14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289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 t="shared" si="5"/>
        <v>14</v>
      </c>
      <c r="AF23" s="9">
        <f t="shared" si="6"/>
        <v>0</v>
      </c>
      <c r="AG23" s="9">
        <f t="shared" si="7"/>
        <v>0</v>
      </c>
      <c r="AH23" s="9">
        <f t="shared" si="8"/>
        <v>0</v>
      </c>
      <c r="AI23" s="1">
        <f t="shared" si="9"/>
        <v>14</v>
      </c>
      <c r="AJ23" s="10">
        <f t="shared" si="10"/>
        <v>28.9</v>
      </c>
      <c r="AK23" s="10">
        <f t="shared" si="11"/>
        <v>20.642857142857142</v>
      </c>
    </row>
    <row r="24" spans="1:37" ht="36.75" customHeight="1" x14ac:dyDescent="0.3">
      <c r="A24" s="25" t="s">
        <v>60</v>
      </c>
      <c r="B24" s="25" t="s">
        <v>61</v>
      </c>
      <c r="C24" s="38">
        <v>90</v>
      </c>
      <c r="D24" s="1">
        <f t="shared" si="0"/>
        <v>7.5</v>
      </c>
      <c r="E24" s="37">
        <v>291</v>
      </c>
      <c r="F24" s="37"/>
      <c r="G24" s="37"/>
      <c r="H24" s="37"/>
      <c r="I24" s="37">
        <v>0</v>
      </c>
      <c r="J24" s="37"/>
      <c r="K24" s="37"/>
      <c r="L24" s="37"/>
      <c r="M24" s="37">
        <v>1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290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 t="shared" si="5"/>
        <v>1</v>
      </c>
      <c r="AF24" s="9">
        <f t="shared" si="6"/>
        <v>0</v>
      </c>
      <c r="AG24" s="9">
        <f t="shared" si="7"/>
        <v>0</v>
      </c>
      <c r="AH24" s="9">
        <f t="shared" si="8"/>
        <v>0</v>
      </c>
      <c r="AI24" s="1">
        <f t="shared" si="9"/>
        <v>1</v>
      </c>
      <c r="AJ24" s="10">
        <f t="shared" si="10"/>
        <v>38.666666666666664</v>
      </c>
      <c r="AK24" s="10">
        <f t="shared" si="11"/>
        <v>290</v>
      </c>
    </row>
    <row r="25" spans="1:37" ht="37.5" customHeight="1" x14ac:dyDescent="0.3">
      <c r="A25" s="25" t="s">
        <v>60</v>
      </c>
      <c r="B25" s="25" t="s">
        <v>44</v>
      </c>
      <c r="C25" s="38">
        <v>311189</v>
      </c>
      <c r="D25" s="1">
        <f t="shared" si="0"/>
        <v>25932.416666666668</v>
      </c>
      <c r="E25" s="43">
        <v>317374.88</v>
      </c>
      <c r="F25" s="37"/>
      <c r="G25" s="43">
        <v>40784</v>
      </c>
      <c r="H25" s="37">
        <v>124032</v>
      </c>
      <c r="I25" s="43">
        <v>0</v>
      </c>
      <c r="J25" s="37"/>
      <c r="K25" s="37"/>
      <c r="L25" s="37"/>
      <c r="M25" s="43">
        <v>282.39999999999998</v>
      </c>
      <c r="N25" s="37"/>
      <c r="O25" s="37">
        <v>19688</v>
      </c>
      <c r="P25" s="37">
        <v>14068</v>
      </c>
      <c r="Q25" s="43"/>
      <c r="R25" s="37"/>
      <c r="S25" s="37"/>
      <c r="T25" s="43"/>
      <c r="U25" s="37"/>
      <c r="V25" s="37"/>
      <c r="W25" s="43"/>
      <c r="X25" s="43"/>
      <c r="Y25" s="44">
        <f t="shared" si="1"/>
        <v>317092.47999999998</v>
      </c>
      <c r="Z25" s="9">
        <f t="shared" si="2"/>
        <v>0</v>
      </c>
      <c r="AA25" s="44">
        <f t="shared" si="3"/>
        <v>21096</v>
      </c>
      <c r="AB25" s="37">
        <v>584</v>
      </c>
      <c r="AC25" s="39">
        <v>43159</v>
      </c>
      <c r="AD25" s="9">
        <f t="shared" si="4"/>
        <v>109964</v>
      </c>
      <c r="AE25" s="44">
        <f t="shared" si="5"/>
        <v>282.39999999999998</v>
      </c>
      <c r="AF25" s="9">
        <f t="shared" si="6"/>
        <v>0</v>
      </c>
      <c r="AG25" s="44">
        <f t="shared" si="7"/>
        <v>19688</v>
      </c>
      <c r="AH25" s="9">
        <f t="shared" si="8"/>
        <v>14068</v>
      </c>
      <c r="AI25" s="1">
        <f t="shared" si="9"/>
        <v>19970</v>
      </c>
      <c r="AJ25" s="10">
        <f t="shared" si="10"/>
        <v>13.041147855483322</v>
      </c>
      <c r="AK25" s="10">
        <f t="shared" si="11"/>
        <v>16.934826239359037</v>
      </c>
    </row>
    <row r="26" spans="1:37" ht="32.25" customHeight="1" x14ac:dyDescent="0.3">
      <c r="A26" s="25" t="s">
        <v>11</v>
      </c>
      <c r="B26" s="25" t="s">
        <v>39</v>
      </c>
      <c r="C26" s="38">
        <v>31429</v>
      </c>
      <c r="D26" s="1">
        <f t="shared" si="0"/>
        <v>2619.0833333333335</v>
      </c>
      <c r="E26" s="37">
        <v>11352</v>
      </c>
      <c r="F26" s="37"/>
      <c r="G26" s="37">
        <v>2694</v>
      </c>
      <c r="H26" s="37">
        <v>3475</v>
      </c>
      <c r="I26" s="37">
        <v>2676</v>
      </c>
      <c r="J26" s="37"/>
      <c r="K26" s="37"/>
      <c r="L26" s="37">
        <v>781</v>
      </c>
      <c r="M26" s="37">
        <v>602</v>
      </c>
      <c r="N26" s="37"/>
      <c r="O26" s="37">
        <v>798</v>
      </c>
      <c r="P26" s="37">
        <v>44</v>
      </c>
      <c r="Q26" s="37"/>
      <c r="R26" s="37"/>
      <c r="S26" s="37"/>
      <c r="T26" s="37"/>
      <c r="U26" s="37"/>
      <c r="V26" s="37"/>
      <c r="W26" s="37">
        <v>1080</v>
      </c>
      <c r="X26" s="37"/>
      <c r="Y26" s="9">
        <f t="shared" si="1"/>
        <v>13426</v>
      </c>
      <c r="Z26" s="9">
        <f t="shared" si="2"/>
        <v>0</v>
      </c>
      <c r="AA26" s="9">
        <f t="shared" si="3"/>
        <v>2976</v>
      </c>
      <c r="AB26" s="37"/>
      <c r="AC26" s="39"/>
      <c r="AD26" s="9">
        <f t="shared" si="4"/>
        <v>3132</v>
      </c>
      <c r="AE26" s="9">
        <f t="shared" si="5"/>
        <v>602</v>
      </c>
      <c r="AF26" s="9">
        <f t="shared" si="6"/>
        <v>0</v>
      </c>
      <c r="AG26" s="9">
        <f t="shared" si="7"/>
        <v>798</v>
      </c>
      <c r="AH26" s="9">
        <f t="shared" si="8"/>
        <v>44</v>
      </c>
      <c r="AI26" s="1">
        <f t="shared" si="9"/>
        <v>1400</v>
      </c>
      <c r="AJ26" s="10">
        <f t="shared" si="10"/>
        <v>6.2624964205033562</v>
      </c>
      <c r="AK26" s="10">
        <f t="shared" si="11"/>
        <v>11.715714285714286</v>
      </c>
    </row>
    <row r="27" spans="1:37" ht="24.75" customHeight="1" x14ac:dyDescent="0.3">
      <c r="A27" s="25" t="s">
        <v>12</v>
      </c>
      <c r="B27" s="25" t="s">
        <v>28</v>
      </c>
      <c r="C27" s="38">
        <v>39468</v>
      </c>
      <c r="D27" s="1">
        <f t="shared" si="0"/>
        <v>3289</v>
      </c>
      <c r="E27" s="37">
        <v>4037</v>
      </c>
      <c r="F27" s="37"/>
      <c r="G27" s="37"/>
      <c r="H27" s="37"/>
      <c r="I27" s="37">
        <v>18050</v>
      </c>
      <c r="J27" s="37"/>
      <c r="K27" s="37"/>
      <c r="L27" s="37"/>
      <c r="M27" s="37">
        <v>1560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20527</v>
      </c>
      <c r="Z27" s="9">
        <f>(F27+J27)-N27</f>
        <v>0</v>
      </c>
      <c r="AA27" s="9">
        <f t="shared" si="3"/>
        <v>0</v>
      </c>
      <c r="AB27" s="37">
        <v>30</v>
      </c>
      <c r="AC27" s="39">
        <v>43159</v>
      </c>
      <c r="AD27" s="9">
        <f t="shared" si="4"/>
        <v>0</v>
      </c>
      <c r="AE27" s="9">
        <f t="shared" si="5"/>
        <v>1560</v>
      </c>
      <c r="AF27" s="9">
        <f t="shared" si="6"/>
        <v>0</v>
      </c>
      <c r="AG27" s="9">
        <f t="shared" si="7"/>
        <v>0</v>
      </c>
      <c r="AH27" s="9">
        <f t="shared" si="8"/>
        <v>0</v>
      </c>
      <c r="AI27" s="1">
        <f t="shared" si="9"/>
        <v>1560</v>
      </c>
      <c r="AJ27" s="10">
        <f t="shared" si="10"/>
        <v>6.2411067193675889</v>
      </c>
      <c r="AK27" s="10">
        <f t="shared" si="11"/>
        <v>13.158333333333333</v>
      </c>
    </row>
    <row r="28" spans="1:37" ht="34.5" customHeight="1" x14ac:dyDescent="0.3">
      <c r="A28" s="25" t="s">
        <v>29</v>
      </c>
      <c r="B28" s="25" t="s">
        <v>30</v>
      </c>
      <c r="C28" s="38">
        <v>180</v>
      </c>
      <c r="D28" s="1">
        <f t="shared" si="0"/>
        <v>15</v>
      </c>
      <c r="E28" s="37">
        <v>113</v>
      </c>
      <c r="F28" s="37"/>
      <c r="G28" s="37"/>
      <c r="H28" s="37"/>
      <c r="I28" s="37">
        <v>0</v>
      </c>
      <c r="J28" s="37"/>
      <c r="K28" s="37"/>
      <c r="L28" s="37"/>
      <c r="M28" s="37">
        <v>44</v>
      </c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69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 t="shared" si="5"/>
        <v>44</v>
      </c>
      <c r="AF28" s="9">
        <f t="shared" si="6"/>
        <v>0</v>
      </c>
      <c r="AG28" s="9">
        <f t="shared" si="7"/>
        <v>0</v>
      </c>
      <c r="AH28" s="9">
        <f t="shared" si="8"/>
        <v>0</v>
      </c>
      <c r="AI28" s="1">
        <f t="shared" si="9"/>
        <v>44</v>
      </c>
      <c r="AJ28" s="10">
        <f t="shared" si="10"/>
        <v>4.5999999999999996</v>
      </c>
      <c r="AK28" s="10">
        <f t="shared" si="11"/>
        <v>1.5681818181818181</v>
      </c>
    </row>
    <row r="29" spans="1:37" ht="24.75" customHeight="1" x14ac:dyDescent="0.3">
      <c r="A29" s="25" t="s">
        <v>26</v>
      </c>
      <c r="B29" s="25" t="s">
        <v>27</v>
      </c>
      <c r="C29" s="38">
        <v>42246</v>
      </c>
      <c r="D29" s="1">
        <f t="shared" si="0"/>
        <v>3520.5</v>
      </c>
      <c r="E29" s="37">
        <v>0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 t="shared" si="5"/>
        <v>0</v>
      </c>
      <c r="AF29" s="9">
        <f t="shared" si="6"/>
        <v>0</v>
      </c>
      <c r="AG29" s="9">
        <f t="shared" si="7"/>
        <v>0</v>
      </c>
      <c r="AH29" s="9">
        <f t="shared" si="8"/>
        <v>0</v>
      </c>
      <c r="AI29" s="1">
        <f t="shared" si="9"/>
        <v>0</v>
      </c>
      <c r="AJ29" s="10">
        <f t="shared" si="10"/>
        <v>0</v>
      </c>
      <c r="AK29" s="10" t="e">
        <f t="shared" si="11"/>
        <v>#DIV/0!</v>
      </c>
    </row>
    <row r="30" spans="1:37" ht="24.75" customHeight="1" x14ac:dyDescent="0.3">
      <c r="A30" s="25" t="s">
        <v>10</v>
      </c>
      <c r="B30" s="25" t="s">
        <v>38</v>
      </c>
      <c r="C30" s="38">
        <v>24179</v>
      </c>
      <c r="D30" s="1">
        <f t="shared" si="0"/>
        <v>2014.9166666666667</v>
      </c>
      <c r="E30" s="37">
        <v>159</v>
      </c>
      <c r="F30" s="37"/>
      <c r="G30" s="37"/>
      <c r="H30" s="37"/>
      <c r="I30" s="37">
        <v>30600</v>
      </c>
      <c r="J30" s="37"/>
      <c r="K30" s="37"/>
      <c r="L30" s="37"/>
      <c r="M30" s="37">
        <v>89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30670</v>
      </c>
      <c r="Z30" s="9">
        <f t="shared" si="2"/>
        <v>0</v>
      </c>
      <c r="AA30" s="9">
        <f t="shared" si="3"/>
        <v>0</v>
      </c>
      <c r="AB30" s="37">
        <v>70</v>
      </c>
      <c r="AC30" s="39">
        <v>43190</v>
      </c>
      <c r="AD30" s="9">
        <f t="shared" si="4"/>
        <v>0</v>
      </c>
      <c r="AE30" s="9">
        <f t="shared" si="5"/>
        <v>89</v>
      </c>
      <c r="AF30" s="9">
        <f t="shared" si="6"/>
        <v>0</v>
      </c>
      <c r="AG30" s="9">
        <f t="shared" si="7"/>
        <v>0</v>
      </c>
      <c r="AH30" s="9">
        <f t="shared" si="8"/>
        <v>0</v>
      </c>
      <c r="AI30" s="1">
        <f t="shared" si="9"/>
        <v>89</v>
      </c>
      <c r="AJ30" s="10">
        <f t="shared" si="10"/>
        <v>15.221473179205095</v>
      </c>
      <c r="AK30" s="10">
        <f t="shared" si="11"/>
        <v>344.60674157303373</v>
      </c>
    </row>
    <row r="31" spans="1:37" ht="26.25" customHeight="1" x14ac:dyDescent="0.3">
      <c r="A31" s="25" t="s">
        <v>14</v>
      </c>
      <c r="B31" s="25" t="s">
        <v>38</v>
      </c>
      <c r="C31" s="38">
        <v>217607</v>
      </c>
      <c r="D31" s="1">
        <f t="shared" si="0"/>
        <v>18133.916666666668</v>
      </c>
      <c r="E31" s="37">
        <v>159422</v>
      </c>
      <c r="F31" s="37"/>
      <c r="G31" s="37">
        <v>24182</v>
      </c>
      <c r="H31" s="37">
        <v>27115</v>
      </c>
      <c r="I31" s="37">
        <v>0</v>
      </c>
      <c r="J31" s="37"/>
      <c r="K31" s="37"/>
      <c r="L31" s="37"/>
      <c r="M31" s="37">
        <v>1925</v>
      </c>
      <c r="N31" s="37"/>
      <c r="O31" s="37">
        <v>14868</v>
      </c>
      <c r="P31" s="37">
        <v>6831</v>
      </c>
      <c r="Q31" s="37"/>
      <c r="R31" s="37"/>
      <c r="S31" s="37"/>
      <c r="T31" s="37"/>
      <c r="U31" s="37"/>
      <c r="V31" s="37"/>
      <c r="W31" s="37"/>
      <c r="X31" s="37"/>
      <c r="Y31" s="9">
        <f t="shared" si="1"/>
        <v>157497</v>
      </c>
      <c r="Z31" s="9">
        <f t="shared" si="2"/>
        <v>0</v>
      </c>
      <c r="AA31" s="9">
        <f t="shared" si="3"/>
        <v>9314</v>
      </c>
      <c r="AB31" s="38" t="s">
        <v>96</v>
      </c>
      <c r="AC31" s="52" t="s">
        <v>97</v>
      </c>
      <c r="AD31" s="9">
        <f t="shared" si="4"/>
        <v>20284</v>
      </c>
      <c r="AE31" s="9">
        <f t="shared" si="5"/>
        <v>1925</v>
      </c>
      <c r="AF31" s="9">
        <f t="shared" si="6"/>
        <v>0</v>
      </c>
      <c r="AG31" s="9">
        <f t="shared" si="7"/>
        <v>14868</v>
      </c>
      <c r="AH31" s="9">
        <f t="shared" si="8"/>
        <v>6831</v>
      </c>
      <c r="AI31" s="1">
        <f t="shared" si="9"/>
        <v>16793</v>
      </c>
      <c r="AJ31" s="10">
        <f t="shared" si="10"/>
        <v>9.1988401108420224</v>
      </c>
      <c r="AK31" s="10">
        <f t="shared" si="11"/>
        <v>9.9333650925981072</v>
      </c>
    </row>
    <row r="32" spans="1:37" ht="39.75" customHeight="1" x14ac:dyDescent="0.3">
      <c r="A32" s="25" t="s">
        <v>62</v>
      </c>
      <c r="B32" s="25" t="s">
        <v>68</v>
      </c>
      <c r="C32" s="38">
        <v>4105</v>
      </c>
      <c r="D32" s="1">
        <f t="shared" si="0"/>
        <v>342.08333333333331</v>
      </c>
      <c r="E32" s="37">
        <v>0</v>
      </c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 t="shared" si="5"/>
        <v>0</v>
      </c>
      <c r="AF32" s="9">
        <f t="shared" si="6"/>
        <v>0</v>
      </c>
      <c r="AG32" s="9">
        <f t="shared" si="7"/>
        <v>0</v>
      </c>
      <c r="AH32" s="9">
        <f t="shared" si="8"/>
        <v>0</v>
      </c>
      <c r="AI32" s="1">
        <f t="shared" si="9"/>
        <v>0</v>
      </c>
      <c r="AJ32" s="10">
        <f t="shared" si="10"/>
        <v>0</v>
      </c>
      <c r="AK32" s="10" t="e">
        <f t="shared" si="11"/>
        <v>#DIV/0!</v>
      </c>
    </row>
    <row r="33" spans="1:37" ht="36" customHeight="1" x14ac:dyDescent="0.3">
      <c r="A33" s="25" t="s">
        <v>63</v>
      </c>
      <c r="B33" s="25" t="s">
        <v>64</v>
      </c>
      <c r="C33" s="38">
        <v>2049.5</v>
      </c>
      <c r="D33" s="1">
        <f t="shared" si="0"/>
        <v>170.79166666666666</v>
      </c>
      <c r="E33" s="37">
        <v>0</v>
      </c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 t="shared" si="5"/>
        <v>0</v>
      </c>
      <c r="AF33" s="9">
        <f t="shared" si="6"/>
        <v>0</v>
      </c>
      <c r="AG33" s="9">
        <f t="shared" si="7"/>
        <v>0</v>
      </c>
      <c r="AH33" s="9">
        <f t="shared" si="8"/>
        <v>0</v>
      </c>
      <c r="AI33" s="1">
        <f t="shared" si="9"/>
        <v>0</v>
      </c>
      <c r="AJ33" s="10">
        <f>(Y33+Z33+AA33)/D33</f>
        <v>0</v>
      </c>
      <c r="AK33" s="10" t="e">
        <f>(Y33+Z33+AA33)/AI33</f>
        <v>#DIV/0!</v>
      </c>
    </row>
    <row r="34" spans="1:37" ht="48.75" customHeight="1" x14ac:dyDescent="0.3">
      <c r="A34" s="26" t="s">
        <v>65</v>
      </c>
      <c r="B34" s="27" t="s">
        <v>67</v>
      </c>
      <c r="C34" s="38">
        <v>4104.5</v>
      </c>
      <c r="D34" s="1">
        <f t="shared" si="0"/>
        <v>342.04166666666669</v>
      </c>
      <c r="E34" s="37">
        <v>0</v>
      </c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 t="shared" si="5"/>
        <v>0</v>
      </c>
      <c r="AF34" s="9">
        <f t="shared" si="6"/>
        <v>0</v>
      </c>
      <c r="AG34" s="9">
        <f t="shared" si="7"/>
        <v>0</v>
      </c>
      <c r="AH34" s="9">
        <f t="shared" si="8"/>
        <v>0</v>
      </c>
      <c r="AI34" s="1">
        <f t="shared" si="9"/>
        <v>0</v>
      </c>
      <c r="AJ34" s="10">
        <f t="shared" si="10"/>
        <v>0</v>
      </c>
      <c r="AK34" s="10" t="e">
        <f t="shared" si="11"/>
        <v>#DIV/0!</v>
      </c>
    </row>
    <row r="35" spans="1:37" ht="55.5" customHeight="1" x14ac:dyDescent="0.3">
      <c r="A35" s="26" t="s">
        <v>65</v>
      </c>
      <c r="B35" s="27" t="s">
        <v>66</v>
      </c>
      <c r="C35" s="38">
        <v>60</v>
      </c>
      <c r="D35" s="1">
        <f t="shared" si="0"/>
        <v>5</v>
      </c>
      <c r="E35" s="37">
        <v>0</v>
      </c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 t="shared" si="5"/>
        <v>0</v>
      </c>
      <c r="AF35" s="9">
        <f t="shared" si="6"/>
        <v>0</v>
      </c>
      <c r="AG35" s="9">
        <f t="shared" si="7"/>
        <v>0</v>
      </c>
      <c r="AH35" s="9">
        <f t="shared" si="8"/>
        <v>0</v>
      </c>
      <c r="AI35" s="1">
        <f t="shared" si="9"/>
        <v>0</v>
      </c>
      <c r="AJ35" s="10">
        <f>(Y35+Z35+AA35)/D35</f>
        <v>0</v>
      </c>
      <c r="AK35" s="10" t="e">
        <f>(Y35+Z35+AA35)/AI35</f>
        <v>#DIV/0!</v>
      </c>
    </row>
    <row r="36" spans="1:37" ht="23.25" customHeight="1" x14ac:dyDescent="0.3">
      <c r="A36" s="69" t="s">
        <v>17</v>
      </c>
      <c r="B36" s="69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</row>
    <row r="37" spans="1:37" ht="52.5" customHeight="1" x14ac:dyDescent="0.3">
      <c r="A37" s="25" t="s">
        <v>15</v>
      </c>
      <c r="B37" s="25" t="s">
        <v>41</v>
      </c>
      <c r="C37" s="38">
        <v>91490</v>
      </c>
      <c r="D37" s="1">
        <f t="shared" si="0"/>
        <v>7624.166666666667</v>
      </c>
      <c r="E37" s="37">
        <v>80964</v>
      </c>
      <c r="F37" s="37"/>
      <c r="G37" s="37"/>
      <c r="H37" s="37"/>
      <c r="I37" s="37">
        <v>0</v>
      </c>
      <c r="J37" s="40"/>
      <c r="K37" s="40"/>
      <c r="L37" s="40"/>
      <c r="M37" s="37">
        <v>1887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79077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 t="shared" si="5"/>
        <v>1887</v>
      </c>
      <c r="AF37" s="9">
        <f t="shared" si="6"/>
        <v>0</v>
      </c>
      <c r="AG37" s="9">
        <f t="shared" si="7"/>
        <v>0</v>
      </c>
      <c r="AH37" s="9">
        <f t="shared" si="8"/>
        <v>0</v>
      </c>
      <c r="AI37" s="1">
        <f t="shared" si="9"/>
        <v>1887</v>
      </c>
      <c r="AJ37" s="10">
        <f>(Y37+Z37+AA37)/D37</f>
        <v>10.371887637993224</v>
      </c>
      <c r="AK37" s="10">
        <f t="shared" si="11"/>
        <v>41.906200317965023</v>
      </c>
    </row>
    <row r="38" spans="1:37" ht="41.25" customHeight="1" x14ac:dyDescent="0.3">
      <c r="A38" s="25" t="s">
        <v>33</v>
      </c>
      <c r="B38" s="25" t="s">
        <v>43</v>
      </c>
      <c r="C38" s="38">
        <v>2145</v>
      </c>
      <c r="D38" s="1">
        <f t="shared" si="0"/>
        <v>178.75</v>
      </c>
      <c r="E38" s="37">
        <v>0</v>
      </c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 t="shared" si="5"/>
        <v>0</v>
      </c>
      <c r="AF38" s="9">
        <f t="shared" si="6"/>
        <v>0</v>
      </c>
      <c r="AG38" s="9">
        <f t="shared" si="7"/>
        <v>0</v>
      </c>
      <c r="AH38" s="9">
        <f t="shared" si="8"/>
        <v>0</v>
      </c>
      <c r="AI38" s="1">
        <f t="shared" si="9"/>
        <v>0</v>
      </c>
      <c r="AJ38" s="10">
        <f t="shared" si="10"/>
        <v>0</v>
      </c>
      <c r="AK38" s="10" t="e">
        <f t="shared" si="11"/>
        <v>#DIV/0!</v>
      </c>
    </row>
    <row r="39" spans="1:37" ht="39" customHeight="1" x14ac:dyDescent="0.3">
      <c r="A39" s="25" t="s">
        <v>16</v>
      </c>
      <c r="B39" s="25" t="s">
        <v>31</v>
      </c>
      <c r="C39" s="38">
        <v>157920</v>
      </c>
      <c r="D39" s="1">
        <f t="shared" si="0"/>
        <v>13160</v>
      </c>
      <c r="E39" s="37">
        <v>161952</v>
      </c>
      <c r="F39" s="37"/>
      <c r="G39" s="37"/>
      <c r="H39" s="37"/>
      <c r="I39" s="37">
        <v>0</v>
      </c>
      <c r="J39" s="40"/>
      <c r="K39" s="40"/>
      <c r="L39" s="40"/>
      <c r="M39" s="37">
        <v>2720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159232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 t="shared" si="5"/>
        <v>2720</v>
      </c>
      <c r="AF39" s="9">
        <f t="shared" si="6"/>
        <v>0</v>
      </c>
      <c r="AG39" s="9">
        <f t="shared" si="7"/>
        <v>0</v>
      </c>
      <c r="AH39" s="9">
        <f t="shared" si="8"/>
        <v>0</v>
      </c>
      <c r="AI39" s="1">
        <f t="shared" si="9"/>
        <v>2720</v>
      </c>
      <c r="AJ39" s="10">
        <f t="shared" si="10"/>
        <v>12.099696048632218</v>
      </c>
      <c r="AK39" s="10">
        <f t="shared" si="11"/>
        <v>58.541176470588233</v>
      </c>
    </row>
    <row r="40" spans="1:37" ht="33.75" customHeight="1" x14ac:dyDescent="0.3">
      <c r="A40" s="28" t="s">
        <v>16</v>
      </c>
      <c r="B40" s="28" t="s">
        <v>32</v>
      </c>
      <c r="C40" s="38">
        <v>3744</v>
      </c>
      <c r="D40" s="1">
        <f t="shared" si="0"/>
        <v>312</v>
      </c>
      <c r="E40" s="37">
        <v>0</v>
      </c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</f>
        <v>0</v>
      </c>
      <c r="AF40" s="9">
        <f t="shared" si="6"/>
        <v>0</v>
      </c>
      <c r="AG40" s="9">
        <f t="shared" si="7"/>
        <v>0</v>
      </c>
      <c r="AH40" s="9">
        <f>P40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7" s="2" customFormat="1" ht="17.399999999999999" x14ac:dyDescent="0.3">
      <c r="A41" s="73" t="s">
        <v>99</v>
      </c>
      <c r="B41" s="73"/>
      <c r="C41" s="7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6" t="s">
        <v>100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7" s="2" customFormat="1" ht="15.6" x14ac:dyDescent="0.3">
      <c r="A42" s="62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</row>
    <row r="43" spans="1:37" s="2" customFormat="1" x14ac:dyDescent="0.3">
      <c r="H43" s="22"/>
      <c r="L43" s="22"/>
      <c r="P43" s="22"/>
      <c r="AD43" s="22"/>
    </row>
    <row r="44" spans="1:37" s="2" customFormat="1" x14ac:dyDescent="0.3">
      <c r="H44" s="22"/>
      <c r="L44" s="22"/>
      <c r="P44" s="22"/>
      <c r="AD44" s="22"/>
    </row>
    <row r="45" spans="1:37" s="2" customFormat="1" x14ac:dyDescent="0.3">
      <c r="H45" s="22"/>
      <c r="L45" s="22"/>
      <c r="P45" s="22"/>
      <c r="AD45" s="22"/>
    </row>
    <row r="46" spans="1:37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7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7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OhsLZP+YgecDNNV45zqYK32qGwXmCkYn2wKsnAmst8QGJxGPLA2booZU+JXuXjCgAxiuIjnDip6I2JNuxbHrfg==" saltValue="Y9JkuA70qLhqYqbl0ZTQow==" spinCount="100000" sheet="1" objects="1" scenarios="1" formatCells="0" selectLockedCells="1"/>
  <mergeCells count="21">
    <mergeCell ref="A1:F1"/>
    <mergeCell ref="E2:H2"/>
    <mergeCell ref="Y2:AD2"/>
    <mergeCell ref="M2:P2"/>
    <mergeCell ref="Q2:S2"/>
    <mergeCell ref="A2:A3"/>
    <mergeCell ref="W2:W3"/>
    <mergeCell ref="B2:B3"/>
    <mergeCell ref="T2:V2"/>
    <mergeCell ref="I2:L2"/>
    <mergeCell ref="D2:D3"/>
    <mergeCell ref="C2:C3"/>
    <mergeCell ref="A42:AK42"/>
    <mergeCell ref="AJ2:AK2"/>
    <mergeCell ref="AI2:AI3"/>
    <mergeCell ref="X2:X3"/>
    <mergeCell ref="AE2:AH2"/>
    <mergeCell ref="A36:B36"/>
    <mergeCell ref="A16:B16"/>
    <mergeCell ref="A5:B5"/>
    <mergeCell ref="A41:C41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60" zoomScaleNormal="60" workbookViewId="0">
      <pane xSplit="2" ySplit="5" topLeftCell="C15" activePane="bottomRight" state="frozen"/>
      <selection activeCell="AH13" sqref="AH13"/>
      <selection pane="topRight" activeCell="AH13" sqref="AH13"/>
      <selection pane="bottomLeft" activeCell="AH13" sqref="AH13"/>
      <selection pane="bottomRight" activeCell="E25" sqref="E25"/>
    </sheetView>
  </sheetViews>
  <sheetFormatPr defaultColWidth="9.109375" defaultRowHeight="14.4" x14ac:dyDescent="0.3"/>
  <cols>
    <col min="1" max="1" width="18.5546875" style="7" customWidth="1"/>
    <col min="2" max="2" width="28" style="7" customWidth="1"/>
    <col min="3" max="3" width="11.5546875" style="7" customWidth="1"/>
    <col min="4" max="4" width="10.44140625" style="7" customWidth="1"/>
    <col min="5" max="5" width="13.109375" style="7" customWidth="1"/>
    <col min="6" max="6" width="10.33203125" style="7" customWidth="1"/>
    <col min="7" max="7" width="12.5546875" style="7" customWidth="1"/>
    <col min="8" max="8" width="11.6640625" style="23" customWidth="1"/>
    <col min="9" max="9" width="12.44140625" style="7" customWidth="1"/>
    <col min="10" max="10" width="9.33203125" style="7" customWidth="1"/>
    <col min="11" max="11" width="10.5546875" style="7" customWidth="1"/>
    <col min="12" max="12" width="11.33203125" style="23" customWidth="1"/>
    <col min="13" max="13" width="12.6640625" style="7" customWidth="1"/>
    <col min="14" max="14" width="10.5546875" style="7" customWidth="1"/>
    <col min="15" max="15" width="10.88671875" style="7" customWidth="1"/>
    <col min="16" max="16" width="11.88671875" style="23" customWidth="1"/>
    <col min="17" max="17" width="11.33203125" style="7" customWidth="1"/>
    <col min="18" max="18" width="8.88671875" style="7" customWidth="1"/>
    <col min="19" max="19" width="9.88671875" style="7" customWidth="1"/>
    <col min="20" max="20" width="10.109375" style="7" customWidth="1"/>
    <col min="21" max="21" width="9.33203125" style="7" customWidth="1"/>
    <col min="22" max="22" width="9.5546875" style="7" customWidth="1"/>
    <col min="23" max="23" width="10.44140625" style="7" customWidth="1"/>
    <col min="24" max="24" width="10.88671875" style="7" customWidth="1"/>
    <col min="25" max="25" width="13.5546875" style="7" customWidth="1"/>
    <col min="26" max="26" width="11" style="7" customWidth="1"/>
    <col min="27" max="27" width="12.109375" style="7" customWidth="1"/>
    <col min="28" max="28" width="11" style="7" customWidth="1"/>
    <col min="29" max="29" width="13.109375" style="7" customWidth="1"/>
    <col min="30" max="30" width="12.5546875" style="23" customWidth="1"/>
    <col min="31" max="31" width="13" style="7" customWidth="1"/>
    <col min="32" max="32" width="10.6640625" style="7" customWidth="1"/>
    <col min="33" max="33" width="11.33203125" style="7" customWidth="1"/>
    <col min="34" max="34" width="12.109375" style="7" customWidth="1"/>
    <col min="35" max="35" width="10" style="7" customWidth="1"/>
    <col min="36" max="36" width="10.88671875" style="7" customWidth="1"/>
    <col min="37" max="37" width="10.6640625" style="7" customWidth="1"/>
    <col min="38" max="38" width="17.33203125" style="7" hidden="1" customWidth="1"/>
    <col min="39" max="16384" width="9.109375" style="7"/>
  </cols>
  <sheetData>
    <row r="1" spans="1:38" ht="31.5" customHeight="1" x14ac:dyDescent="0.3">
      <c r="A1" s="74" t="s">
        <v>45</v>
      </c>
      <c r="B1" s="75"/>
      <c r="C1" s="75"/>
      <c r="D1" s="75"/>
      <c r="E1" s="75"/>
      <c r="F1" s="75"/>
      <c r="G1" s="46">
        <v>43405</v>
      </c>
      <c r="H1" s="21"/>
      <c r="I1" s="16"/>
      <c r="J1" s="16"/>
      <c r="K1" s="16"/>
      <c r="L1" s="21"/>
      <c r="M1" s="16"/>
      <c r="N1" s="16"/>
      <c r="O1" s="16"/>
      <c r="P1" s="2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21"/>
      <c r="AE1" s="31"/>
      <c r="AF1" s="31"/>
      <c r="AG1" s="31"/>
      <c r="AH1" s="31"/>
      <c r="AI1" s="31"/>
      <c r="AJ1" s="31"/>
    </row>
    <row r="2" spans="1:38" s="20" customFormat="1" ht="80.25" customHeight="1" x14ac:dyDescent="0.3">
      <c r="A2" s="65" t="s">
        <v>0</v>
      </c>
      <c r="B2" s="65" t="s">
        <v>21</v>
      </c>
      <c r="C2" s="65" t="s">
        <v>77</v>
      </c>
      <c r="D2" s="65" t="s">
        <v>13</v>
      </c>
      <c r="E2" s="76" t="s">
        <v>73</v>
      </c>
      <c r="F2" s="76"/>
      <c r="G2" s="76"/>
      <c r="H2" s="76"/>
      <c r="I2" s="66" t="s">
        <v>74</v>
      </c>
      <c r="J2" s="66"/>
      <c r="K2" s="66"/>
      <c r="L2" s="66"/>
      <c r="M2" s="77" t="s">
        <v>75</v>
      </c>
      <c r="N2" s="78"/>
      <c r="O2" s="78"/>
      <c r="P2" s="78"/>
      <c r="Q2" s="79" t="s">
        <v>69</v>
      </c>
      <c r="R2" s="80"/>
      <c r="S2" s="80"/>
      <c r="T2" s="81" t="s">
        <v>70</v>
      </c>
      <c r="U2" s="82"/>
      <c r="V2" s="82"/>
      <c r="W2" s="66" t="s">
        <v>46</v>
      </c>
      <c r="X2" s="66" t="s">
        <v>71</v>
      </c>
      <c r="Y2" s="76" t="s">
        <v>72</v>
      </c>
      <c r="Z2" s="76"/>
      <c r="AA2" s="76"/>
      <c r="AB2" s="76"/>
      <c r="AC2" s="76"/>
      <c r="AD2" s="76"/>
      <c r="AE2" s="67" t="s">
        <v>76</v>
      </c>
      <c r="AF2" s="68"/>
      <c r="AG2" s="68"/>
      <c r="AH2" s="68"/>
      <c r="AI2" s="65" t="s">
        <v>81</v>
      </c>
      <c r="AJ2" s="64" t="s">
        <v>42</v>
      </c>
      <c r="AK2" s="64"/>
      <c r="AL2" s="35">
        <v>43101</v>
      </c>
    </row>
    <row r="3" spans="1:38" s="18" customFormat="1" ht="174.75" customHeight="1" x14ac:dyDescent="0.3">
      <c r="A3" s="65"/>
      <c r="B3" s="65"/>
      <c r="C3" s="65"/>
      <c r="D3" s="65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6"/>
      <c r="X3" s="66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5"/>
      <c r="AJ3" s="54" t="s">
        <v>83</v>
      </c>
      <c r="AK3" s="55" t="s">
        <v>84</v>
      </c>
      <c r="AL3" s="36">
        <f>ROUND((G1-AL2)/30,0)</f>
        <v>10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3">
      <c r="A5" s="71" t="s">
        <v>1</v>
      </c>
      <c r="B5" s="72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3">
      <c r="A6" s="25" t="s">
        <v>2</v>
      </c>
      <c r="B6" s="25" t="s">
        <v>34</v>
      </c>
      <c r="C6" s="53">
        <f>'01.10.2018'!C6</f>
        <v>113918</v>
      </c>
      <c r="D6" s="1">
        <f t="shared" ref="D6:D40" si="0">C6/12</f>
        <v>9493.1666666666661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M6+'01.10.2018'!AE6</f>
        <v>100519</v>
      </c>
      <c r="AF6" s="9">
        <f>N6+'01.10.2018'!AF6</f>
        <v>0</v>
      </c>
      <c r="AG6" s="9">
        <f>O6+'01.10.2018'!AG6</f>
        <v>0</v>
      </c>
      <c r="AH6" s="9">
        <f>P6+'01.10.2018'!AH6</f>
        <v>0</v>
      </c>
      <c r="AI6" s="1">
        <f>ROUND((AE6+AF6+AG6)/$AL$3,0)</f>
        <v>10052</v>
      </c>
      <c r="AJ6" s="10">
        <f>(Y6+Z6+AA6)/D6</f>
        <v>0</v>
      </c>
      <c r="AK6" s="10">
        <f>(Y6+Z6+AA6)/AI6</f>
        <v>0</v>
      </c>
    </row>
    <row r="7" spans="1:38" ht="29.25" customHeight="1" x14ac:dyDescent="0.3">
      <c r="A7" s="25" t="s">
        <v>2</v>
      </c>
      <c r="B7" s="25" t="s">
        <v>35</v>
      </c>
      <c r="C7" s="53">
        <f>'01.10.2018'!C7</f>
        <v>990944</v>
      </c>
      <c r="D7" s="1">
        <f t="shared" si="0"/>
        <v>82578.666666666672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0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M7+'01.10.2018'!AE7</f>
        <v>55774.5</v>
      </c>
      <c r="AF7" s="9">
        <f>N7+'01.10.2018'!AF7</f>
        <v>0</v>
      </c>
      <c r="AG7" s="9">
        <f>O7+'01.10.2018'!AG7</f>
        <v>0</v>
      </c>
      <c r="AH7" s="9">
        <f>P7+'01.10.2018'!AH7</f>
        <v>0</v>
      </c>
      <c r="AI7" s="1">
        <f t="shared" ref="AI7:AI39" si="5">ROUND((AE7+AF7+AG7)/$AL$3,0)</f>
        <v>5577</v>
      </c>
      <c r="AJ7" s="10">
        <f t="shared" ref="AJ7:AJ14" si="6">(Y7+Z7+AA7)/D7</f>
        <v>0</v>
      </c>
      <c r="AK7" s="10">
        <f t="shared" ref="AK7:AK39" si="7">(Y7+Z7+AA7)/AI7</f>
        <v>0</v>
      </c>
    </row>
    <row r="8" spans="1:38" ht="29.25" customHeight="1" x14ac:dyDescent="0.3">
      <c r="A8" s="25" t="s">
        <v>2</v>
      </c>
      <c r="B8" s="25" t="s">
        <v>40</v>
      </c>
      <c r="C8" s="53">
        <f>'01.10.2018'!C8</f>
        <v>1058</v>
      </c>
      <c r="D8" s="1">
        <f t="shared" si="0"/>
        <v>88.166666666666671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M8+'01.10.2018'!AE8</f>
        <v>1476</v>
      </c>
      <c r="AF8" s="9">
        <f>N8+'01.10.2018'!AF8</f>
        <v>0</v>
      </c>
      <c r="AG8" s="9">
        <f>O8+'01.10.2018'!AG8</f>
        <v>0</v>
      </c>
      <c r="AH8" s="9">
        <f>P8+'01.10.2018'!AH8</f>
        <v>0</v>
      </c>
      <c r="AI8" s="1">
        <f t="shared" si="5"/>
        <v>148</v>
      </c>
      <c r="AJ8" s="10">
        <f t="shared" si="6"/>
        <v>0</v>
      </c>
      <c r="AK8" s="10">
        <f t="shared" si="7"/>
        <v>0</v>
      </c>
    </row>
    <row r="9" spans="1:38" ht="33.75" customHeight="1" x14ac:dyDescent="0.3">
      <c r="A9" s="25" t="s">
        <v>2</v>
      </c>
      <c r="B9" s="25" t="s">
        <v>59</v>
      </c>
      <c r="C9" s="53">
        <f>'01.10.2018'!C9</f>
        <v>1266</v>
      </c>
      <c r="D9" s="1">
        <f t="shared" si="0"/>
        <v>105.5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M9+'01.10.2018'!AE9</f>
        <v>0</v>
      </c>
      <c r="AF9" s="9">
        <f>N9+'01.10.2018'!AF9</f>
        <v>0</v>
      </c>
      <c r="AG9" s="9">
        <f>O9+'01.10.2018'!AG9</f>
        <v>0</v>
      </c>
      <c r="AH9" s="9">
        <f>P9+'01.10.2018'!AH9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3">
      <c r="A10" s="25" t="s">
        <v>3</v>
      </c>
      <c r="B10" s="25" t="s">
        <v>36</v>
      </c>
      <c r="C10" s="53">
        <f>'01.10.2018'!C10</f>
        <v>288010</v>
      </c>
      <c r="D10" s="1">
        <f t="shared" si="0"/>
        <v>24000.833333333332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0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M10+'01.10.2018'!AE10</f>
        <v>210510</v>
      </c>
      <c r="AF10" s="9">
        <f>N10+'01.10.2018'!AF10</f>
        <v>0</v>
      </c>
      <c r="AG10" s="9">
        <f>O10+'01.10.2018'!AG10</f>
        <v>0</v>
      </c>
      <c r="AH10" s="9">
        <f>P10+'01.10.2018'!AH10</f>
        <v>0</v>
      </c>
      <c r="AI10" s="1">
        <f t="shared" si="5"/>
        <v>21051</v>
      </c>
      <c r="AJ10" s="10">
        <f t="shared" si="6"/>
        <v>0</v>
      </c>
      <c r="AK10" s="10">
        <f t="shared" si="7"/>
        <v>0</v>
      </c>
    </row>
    <row r="11" spans="1:38" ht="24.75" customHeight="1" x14ac:dyDescent="0.3">
      <c r="A11" s="25" t="s">
        <v>3</v>
      </c>
      <c r="B11" s="25" t="s">
        <v>58</v>
      </c>
      <c r="C11" s="53">
        <f>'01.10.2018'!C11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M11+'01.10.2018'!AE11</f>
        <v>0</v>
      </c>
      <c r="AF11" s="9">
        <f>N11+'01.10.2018'!AF11</f>
        <v>0</v>
      </c>
      <c r="AG11" s="9">
        <f>O11+'01.10.2018'!AG11</f>
        <v>0</v>
      </c>
      <c r="AH11" s="9">
        <f>P11+'01.10.2018'!AH11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3">
      <c r="A12" s="25" t="s">
        <v>4</v>
      </c>
      <c r="B12" s="25" t="s">
        <v>36</v>
      </c>
      <c r="C12" s="53">
        <f>'01.10.2018'!C12</f>
        <v>1963</v>
      </c>
      <c r="D12" s="1">
        <f t="shared" si="0"/>
        <v>163.58333333333334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0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M12+'01.10.2018'!AE12</f>
        <v>192</v>
      </c>
      <c r="AF12" s="9">
        <f>N12+'01.10.2018'!AF12</f>
        <v>0</v>
      </c>
      <c r="AG12" s="9">
        <f>O12+'01.10.2018'!AG12</f>
        <v>0</v>
      </c>
      <c r="AH12" s="9">
        <f>P12+'01.10.2018'!AH12</f>
        <v>0</v>
      </c>
      <c r="AI12" s="1">
        <f t="shared" si="5"/>
        <v>19</v>
      </c>
      <c r="AJ12" s="10">
        <f t="shared" si="6"/>
        <v>0</v>
      </c>
      <c r="AK12" s="10">
        <f t="shared" si="7"/>
        <v>0</v>
      </c>
    </row>
    <row r="13" spans="1:38" ht="31.5" customHeight="1" x14ac:dyDescent="0.3">
      <c r="A13" s="25" t="s">
        <v>19</v>
      </c>
      <c r="B13" s="25" t="s">
        <v>37</v>
      </c>
      <c r="C13" s="53">
        <f>'01.10.2018'!C13</f>
        <v>412907</v>
      </c>
      <c r="D13" s="1">
        <f t="shared" si="0"/>
        <v>34408.916666666664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0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M13+'01.10.2018'!AE13</f>
        <v>344712</v>
      </c>
      <c r="AF13" s="9">
        <f>N13+'01.10.2018'!AF13</f>
        <v>0</v>
      </c>
      <c r="AG13" s="9">
        <f>O13+'01.10.2018'!AG13</f>
        <v>0</v>
      </c>
      <c r="AH13" s="9">
        <f>P13+'01.10.2018'!AH13</f>
        <v>0</v>
      </c>
      <c r="AI13" s="1">
        <f t="shared" si="5"/>
        <v>34471</v>
      </c>
      <c r="AJ13" s="10">
        <f t="shared" si="6"/>
        <v>0</v>
      </c>
      <c r="AK13" s="10">
        <f t="shared" si="7"/>
        <v>0</v>
      </c>
    </row>
    <row r="14" spans="1:38" ht="27.75" customHeight="1" x14ac:dyDescent="0.3">
      <c r="A14" s="25" t="s">
        <v>5</v>
      </c>
      <c r="B14" s="25" t="s">
        <v>24</v>
      </c>
      <c r="C14" s="53">
        <f>'01.10.2018'!C14</f>
        <v>213593</v>
      </c>
      <c r="D14" s="1">
        <f t="shared" si="0"/>
        <v>17799.416666666668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0</v>
      </c>
      <c r="Z14" s="9">
        <f>(F14+J14)-N14</f>
        <v>0</v>
      </c>
      <c r="AA14" s="9">
        <f t="shared" si="3"/>
        <v>0</v>
      </c>
      <c r="AB14" s="37"/>
      <c r="AC14" s="39"/>
      <c r="AD14" s="9">
        <f>(H14+L14+V14+X14)-S14-P14-W14</f>
        <v>0</v>
      </c>
      <c r="AE14" s="9">
        <f>M14+'01.10.2018'!AE14</f>
        <v>129217.5</v>
      </c>
      <c r="AF14" s="9">
        <f>N14+'01.10.2018'!AF14</f>
        <v>0</v>
      </c>
      <c r="AG14" s="9">
        <f>O14+'01.10.2018'!AG14</f>
        <v>0</v>
      </c>
      <c r="AH14" s="9">
        <f>P14+'01.10.2018'!AH14</f>
        <v>0</v>
      </c>
      <c r="AI14" s="1">
        <f t="shared" si="5"/>
        <v>12922</v>
      </c>
      <c r="AJ14" s="10">
        <f t="shared" si="6"/>
        <v>0</v>
      </c>
      <c r="AK14" s="10">
        <f t="shared" si="7"/>
        <v>0</v>
      </c>
    </row>
    <row r="15" spans="1:38" ht="32.25" customHeight="1" x14ac:dyDescent="0.3">
      <c r="A15" s="25" t="s">
        <v>5</v>
      </c>
      <c r="B15" s="25" t="s">
        <v>59</v>
      </c>
      <c r="C15" s="53">
        <f>'01.10.2018'!C15</f>
        <v>1266</v>
      </c>
      <c r="D15" s="1">
        <f t="shared" si="0"/>
        <v>105.5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M15+'01.10.2018'!AE15</f>
        <v>330</v>
      </c>
      <c r="AF15" s="9">
        <f>N15+'01.10.2018'!AF15</f>
        <v>0</v>
      </c>
      <c r="AG15" s="9">
        <f>O15+'01.10.2018'!AG15</f>
        <v>0</v>
      </c>
      <c r="AH15" s="9">
        <f>P15+'01.10.2018'!AH15</f>
        <v>0</v>
      </c>
      <c r="AI15" s="1">
        <f t="shared" si="5"/>
        <v>33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3">
      <c r="A16" s="69" t="s">
        <v>6</v>
      </c>
      <c r="B16" s="70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3">
      <c r="A17" s="25" t="s">
        <v>7</v>
      </c>
      <c r="B17" s="25" t="s">
        <v>39</v>
      </c>
      <c r="C17" s="53">
        <f>'01.10.2018'!C17</f>
        <v>11223</v>
      </c>
      <c r="D17" s="1">
        <f t="shared" si="0"/>
        <v>935.25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0</v>
      </c>
      <c r="Z17" s="9">
        <f t="shared" si="2"/>
        <v>0</v>
      </c>
      <c r="AA17" s="9">
        <f t="shared" si="3"/>
        <v>0</v>
      </c>
      <c r="AB17" s="37"/>
      <c r="AC17" s="39"/>
      <c r="AD17" s="9">
        <f t="shared" si="4"/>
        <v>0</v>
      </c>
      <c r="AE17" s="9">
        <f>M17+'01.10.2018'!AE17</f>
        <v>18551</v>
      </c>
      <c r="AF17" s="9">
        <f>N17+'01.10.2018'!AF17</f>
        <v>0</v>
      </c>
      <c r="AG17" s="9">
        <f>O17+'01.10.2018'!AG17</f>
        <v>1771</v>
      </c>
      <c r="AH17" s="9">
        <f>P17+'01.10.2018'!AH17</f>
        <v>1044</v>
      </c>
      <c r="AI17" s="1">
        <f t="shared" si="5"/>
        <v>2032</v>
      </c>
      <c r="AJ17" s="10">
        <f>(Y17+Z17+AA17)/D17</f>
        <v>0</v>
      </c>
      <c r="AK17" s="10">
        <f>(Y17+Z17+AA17)/AI17</f>
        <v>0</v>
      </c>
    </row>
    <row r="18" spans="1:37" ht="31.5" customHeight="1" x14ac:dyDescent="0.3">
      <c r="A18" s="25" t="s">
        <v>20</v>
      </c>
      <c r="B18" s="25" t="s">
        <v>38</v>
      </c>
      <c r="C18" s="53">
        <f>'01.10.2018'!C18</f>
        <v>230063</v>
      </c>
      <c r="D18" s="1">
        <f t="shared" si="0"/>
        <v>19171.916666666668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1"/>
        <v>0</v>
      </c>
      <c r="Z18" s="9">
        <f t="shared" si="2"/>
        <v>0</v>
      </c>
      <c r="AA18" s="9">
        <f t="shared" si="3"/>
        <v>0</v>
      </c>
      <c r="AB18" s="37"/>
      <c r="AC18" s="39"/>
      <c r="AD18" s="9">
        <f t="shared" si="4"/>
        <v>0</v>
      </c>
      <c r="AE18" s="9">
        <f>M18+'01.10.2018'!AE18</f>
        <v>135202</v>
      </c>
      <c r="AF18" s="9">
        <f>N18+'01.10.2018'!AF18</f>
        <v>0</v>
      </c>
      <c r="AG18" s="9">
        <f>O18+'01.10.2018'!AG18</f>
        <v>1474</v>
      </c>
      <c r="AH18" s="9">
        <f>P18+'01.10.2018'!AH18</f>
        <v>44110</v>
      </c>
      <c r="AI18" s="1">
        <f t="shared" si="5"/>
        <v>13668</v>
      </c>
      <c r="AJ18" s="10">
        <f t="shared" ref="AJ18:AJ34" si="8">(Y18+Z18+AA18)/D18</f>
        <v>0</v>
      </c>
      <c r="AK18" s="10">
        <f t="shared" si="7"/>
        <v>0</v>
      </c>
    </row>
    <row r="19" spans="1:37" ht="26.25" customHeight="1" x14ac:dyDescent="0.3">
      <c r="A19" s="25" t="s">
        <v>8</v>
      </c>
      <c r="B19" s="25" t="s">
        <v>38</v>
      </c>
      <c r="C19" s="53">
        <f>'01.10.2018'!C19</f>
        <v>23775</v>
      </c>
      <c r="D19" s="1">
        <f t="shared" si="0"/>
        <v>1981.25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1"/>
        <v>0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0</v>
      </c>
      <c r="AE19" s="9">
        <f>M19+'01.10.2018'!AE19</f>
        <v>11505</v>
      </c>
      <c r="AF19" s="9">
        <f>N19+'01.10.2018'!AF19</f>
        <v>0</v>
      </c>
      <c r="AG19" s="9">
        <f>O19+'01.10.2018'!AG19</f>
        <v>7892</v>
      </c>
      <c r="AH19" s="9">
        <f>P19+'01.10.2018'!AH19</f>
        <v>14863</v>
      </c>
      <c r="AI19" s="1">
        <f t="shared" si="5"/>
        <v>1940</v>
      </c>
      <c r="AJ19" s="10">
        <f t="shared" si="8"/>
        <v>0</v>
      </c>
      <c r="AK19" s="10">
        <f t="shared" si="7"/>
        <v>0</v>
      </c>
    </row>
    <row r="20" spans="1:37" ht="27.75" customHeight="1" x14ac:dyDescent="0.3">
      <c r="A20" s="25" t="s">
        <v>8</v>
      </c>
      <c r="B20" s="25" t="s">
        <v>37</v>
      </c>
      <c r="C20" s="53">
        <f>'01.10.2018'!C20</f>
        <v>55475</v>
      </c>
      <c r="D20" s="1">
        <f t="shared" si="0"/>
        <v>4622.916666666667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1"/>
        <v>0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0</v>
      </c>
      <c r="AE20" s="9">
        <f>M20+'01.10.2018'!AE20</f>
        <v>64148</v>
      </c>
      <c r="AF20" s="9">
        <f>N20+'01.10.2018'!AF20</f>
        <v>0</v>
      </c>
      <c r="AG20" s="9">
        <f>O20+'01.10.2018'!AG20</f>
        <v>23942</v>
      </c>
      <c r="AH20" s="9">
        <f>P20+'01.10.2018'!AH20</f>
        <v>14242</v>
      </c>
      <c r="AI20" s="1">
        <f t="shared" si="5"/>
        <v>8809</v>
      </c>
      <c r="AJ20" s="10">
        <f t="shared" si="8"/>
        <v>0</v>
      </c>
      <c r="AK20" s="10">
        <f t="shared" si="7"/>
        <v>0</v>
      </c>
    </row>
    <row r="21" spans="1:37" ht="32.25" customHeight="1" x14ac:dyDescent="0.3">
      <c r="A21" s="25" t="s">
        <v>8</v>
      </c>
      <c r="B21" s="25" t="s">
        <v>22</v>
      </c>
      <c r="C21" s="53">
        <f>'01.10.2018'!C21</f>
        <v>168</v>
      </c>
      <c r="D21" s="1">
        <f t="shared" si="0"/>
        <v>14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0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M21+'01.10.2018'!AE21</f>
        <v>323</v>
      </c>
      <c r="AF21" s="9">
        <f>N21+'01.10.2018'!AF21</f>
        <v>0</v>
      </c>
      <c r="AG21" s="9">
        <f>O21+'01.10.2018'!AG21</f>
        <v>0</v>
      </c>
      <c r="AH21" s="9">
        <f>P21+'01.10.2018'!AH21</f>
        <v>0</v>
      </c>
      <c r="AI21" s="1">
        <f t="shared" si="5"/>
        <v>32</v>
      </c>
      <c r="AJ21" s="10">
        <f t="shared" si="8"/>
        <v>0</v>
      </c>
      <c r="AK21" s="10">
        <f t="shared" si="7"/>
        <v>0</v>
      </c>
    </row>
    <row r="22" spans="1:37" ht="27.75" customHeight="1" x14ac:dyDescent="0.3">
      <c r="A22" s="25" t="s">
        <v>9</v>
      </c>
      <c r="B22" s="25" t="s">
        <v>24</v>
      </c>
      <c r="C22" s="53">
        <f>'01.10.2018'!C22</f>
        <v>32897</v>
      </c>
      <c r="D22" s="1">
        <f t="shared" si="0"/>
        <v>2741.4166666666665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1"/>
        <v>0</v>
      </c>
      <c r="Z22" s="9">
        <f t="shared" si="2"/>
        <v>0</v>
      </c>
      <c r="AA22" s="9">
        <f t="shared" si="3"/>
        <v>0</v>
      </c>
      <c r="AB22" s="37"/>
      <c r="AC22" s="39"/>
      <c r="AD22" s="9">
        <f t="shared" si="4"/>
        <v>0</v>
      </c>
      <c r="AE22" s="9">
        <f>M22+'01.10.2018'!AE22</f>
        <v>2186</v>
      </c>
      <c r="AF22" s="9">
        <f>N22+'01.10.2018'!AF22</f>
        <v>0</v>
      </c>
      <c r="AG22" s="9">
        <f>O22+'01.10.2018'!AG22</f>
        <v>12088.5</v>
      </c>
      <c r="AH22" s="9">
        <f>P22+'01.10.2018'!AH22</f>
        <v>2593</v>
      </c>
      <c r="AI22" s="1">
        <f t="shared" si="5"/>
        <v>1427</v>
      </c>
      <c r="AJ22" s="10">
        <f t="shared" si="8"/>
        <v>0</v>
      </c>
      <c r="AK22" s="10">
        <f t="shared" si="7"/>
        <v>0</v>
      </c>
    </row>
    <row r="23" spans="1:37" ht="29.25" customHeight="1" x14ac:dyDescent="0.3">
      <c r="A23" s="25" t="s">
        <v>23</v>
      </c>
      <c r="B23" s="25" t="s">
        <v>25</v>
      </c>
      <c r="C23" s="53">
        <f>'01.10.2018'!C23</f>
        <v>137</v>
      </c>
      <c r="D23" s="1">
        <f t="shared" si="0"/>
        <v>11.416666666666666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M23+'01.10.2018'!AE23</f>
        <v>193</v>
      </c>
      <c r="AF23" s="9">
        <f>N23+'01.10.2018'!AF23</f>
        <v>0</v>
      </c>
      <c r="AG23" s="9">
        <f>O23+'01.10.2018'!AG23</f>
        <v>0</v>
      </c>
      <c r="AH23" s="9">
        <f>P23+'01.10.2018'!AH23</f>
        <v>0</v>
      </c>
      <c r="AI23" s="1">
        <f t="shared" si="5"/>
        <v>19</v>
      </c>
      <c r="AJ23" s="10">
        <f t="shared" si="8"/>
        <v>0</v>
      </c>
      <c r="AK23" s="10">
        <f t="shared" si="7"/>
        <v>0</v>
      </c>
    </row>
    <row r="24" spans="1:37" ht="36.75" customHeight="1" x14ac:dyDescent="0.3">
      <c r="A24" s="25" t="s">
        <v>60</v>
      </c>
      <c r="B24" s="25" t="s">
        <v>61</v>
      </c>
      <c r="C24" s="53">
        <f>'01.10.2018'!C24</f>
        <v>137</v>
      </c>
      <c r="D24" s="1">
        <f t="shared" si="0"/>
        <v>11.416666666666666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M24+'01.10.2018'!AE24</f>
        <v>128</v>
      </c>
      <c r="AF24" s="9">
        <f>N24+'01.10.2018'!AF24</f>
        <v>0</v>
      </c>
      <c r="AG24" s="9">
        <f>O24+'01.10.2018'!AG24</f>
        <v>0</v>
      </c>
      <c r="AH24" s="9">
        <f>P24+'01.10.2018'!AH24</f>
        <v>0</v>
      </c>
      <c r="AI24" s="1">
        <f t="shared" si="5"/>
        <v>13</v>
      </c>
      <c r="AJ24" s="10">
        <f t="shared" si="8"/>
        <v>0</v>
      </c>
      <c r="AK24" s="10">
        <f t="shared" si="7"/>
        <v>0</v>
      </c>
    </row>
    <row r="25" spans="1:37" ht="34.5" customHeight="1" x14ac:dyDescent="0.3">
      <c r="A25" s="25" t="s">
        <v>60</v>
      </c>
      <c r="B25" s="25" t="s">
        <v>44</v>
      </c>
      <c r="C25" s="53">
        <f>'01.10.2018'!C25</f>
        <v>277650</v>
      </c>
      <c r="D25" s="1">
        <f t="shared" si="0"/>
        <v>23137.5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1"/>
        <v>0</v>
      </c>
      <c r="Z25" s="9">
        <f t="shared" si="2"/>
        <v>0</v>
      </c>
      <c r="AA25" s="44">
        <f t="shared" si="3"/>
        <v>0</v>
      </c>
      <c r="AB25" s="37"/>
      <c r="AC25" s="39"/>
      <c r="AD25" s="9">
        <f t="shared" si="4"/>
        <v>0</v>
      </c>
      <c r="AE25" s="44">
        <f>M25+'01.10.2018'!AE25</f>
        <v>183774.47999999998</v>
      </c>
      <c r="AF25" s="9">
        <f>N25+'01.10.2018'!AF25</f>
        <v>0</v>
      </c>
      <c r="AG25" s="44">
        <f>O25+'01.10.2018'!AG25</f>
        <v>40784</v>
      </c>
      <c r="AH25" s="9">
        <f>P25+'01.10.2018'!AH25</f>
        <v>86784</v>
      </c>
      <c r="AI25" s="1">
        <f t="shared" si="5"/>
        <v>22456</v>
      </c>
      <c r="AJ25" s="10">
        <f t="shared" si="8"/>
        <v>0</v>
      </c>
      <c r="AK25" s="10">
        <f t="shared" si="7"/>
        <v>0</v>
      </c>
    </row>
    <row r="26" spans="1:37" ht="31.5" customHeight="1" x14ac:dyDescent="0.3">
      <c r="A26" s="25" t="s">
        <v>11</v>
      </c>
      <c r="B26" s="25" t="s">
        <v>39</v>
      </c>
      <c r="C26" s="53">
        <f>'01.10.2018'!C26</f>
        <v>25699</v>
      </c>
      <c r="D26" s="1">
        <f t="shared" si="0"/>
        <v>2141.5833333333335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1"/>
        <v>0</v>
      </c>
      <c r="Z26" s="9">
        <f t="shared" si="2"/>
        <v>0</v>
      </c>
      <c r="AA26" s="9">
        <f t="shared" si="3"/>
        <v>0</v>
      </c>
      <c r="AB26" s="37"/>
      <c r="AC26" s="39"/>
      <c r="AD26" s="9">
        <f t="shared" si="4"/>
        <v>0</v>
      </c>
      <c r="AE26" s="9">
        <f>M26+'01.10.2018'!AE26</f>
        <v>8263</v>
      </c>
      <c r="AF26" s="9">
        <f>N26+'01.10.2018'!AF26</f>
        <v>0</v>
      </c>
      <c r="AG26" s="9">
        <f>O26+'01.10.2018'!AG26</f>
        <v>5238</v>
      </c>
      <c r="AH26" s="9">
        <f>P26+'01.10.2018'!AH26</f>
        <v>121</v>
      </c>
      <c r="AI26" s="1">
        <f t="shared" si="5"/>
        <v>1350</v>
      </c>
      <c r="AJ26" s="10">
        <f t="shared" si="8"/>
        <v>0</v>
      </c>
      <c r="AK26" s="10">
        <f t="shared" si="7"/>
        <v>0</v>
      </c>
    </row>
    <row r="27" spans="1:37" ht="32.25" customHeight="1" x14ac:dyDescent="0.3">
      <c r="A27" s="25" t="s">
        <v>12</v>
      </c>
      <c r="B27" s="25" t="s">
        <v>28</v>
      </c>
      <c r="C27" s="53">
        <f>'01.10.2018'!C27</f>
        <v>70102</v>
      </c>
      <c r="D27" s="1">
        <f t="shared" si="0"/>
        <v>5841.833333333333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0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M27+'01.10.2018'!AE27</f>
        <v>19194</v>
      </c>
      <c r="AF27" s="9">
        <f>N27+'01.10.2018'!AF27</f>
        <v>0</v>
      </c>
      <c r="AG27" s="9">
        <f>O27+'01.10.2018'!AG27</f>
        <v>0</v>
      </c>
      <c r="AH27" s="9">
        <f>P27+'01.10.2018'!AH27</f>
        <v>0</v>
      </c>
      <c r="AI27" s="1">
        <f t="shared" si="5"/>
        <v>1919</v>
      </c>
      <c r="AJ27" s="10">
        <f t="shared" si="8"/>
        <v>0</v>
      </c>
      <c r="AK27" s="10">
        <f t="shared" si="7"/>
        <v>0</v>
      </c>
    </row>
    <row r="28" spans="1:37" ht="31.5" customHeight="1" x14ac:dyDescent="0.3">
      <c r="A28" s="25" t="s">
        <v>29</v>
      </c>
      <c r="B28" s="25" t="s">
        <v>30</v>
      </c>
      <c r="C28" s="53">
        <f>'01.10.2018'!C28</f>
        <v>137</v>
      </c>
      <c r="D28" s="1">
        <f t="shared" si="0"/>
        <v>11.416666666666666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M28+'01.10.2018'!AE28</f>
        <v>113</v>
      </c>
      <c r="AF28" s="9">
        <f>N28+'01.10.2018'!AF28</f>
        <v>0</v>
      </c>
      <c r="AG28" s="9">
        <f>O28+'01.10.2018'!AG28</f>
        <v>0</v>
      </c>
      <c r="AH28" s="9">
        <f>P28+'01.10.2018'!AH28</f>
        <v>0</v>
      </c>
      <c r="AI28" s="1">
        <f t="shared" si="5"/>
        <v>11</v>
      </c>
      <c r="AJ28" s="10">
        <f t="shared" si="8"/>
        <v>0</v>
      </c>
      <c r="AK28" s="10">
        <f t="shared" si="7"/>
        <v>0</v>
      </c>
    </row>
    <row r="29" spans="1:37" ht="29.25" customHeight="1" x14ac:dyDescent="0.3">
      <c r="A29" s="25" t="s">
        <v>26</v>
      </c>
      <c r="B29" s="25" t="s">
        <v>27</v>
      </c>
      <c r="C29" s="53">
        <f>'01.10.2018'!C29</f>
        <v>61177</v>
      </c>
      <c r="D29" s="1">
        <f t="shared" si="0"/>
        <v>5098.083333333333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M29+'01.10.2018'!AE29</f>
        <v>1191</v>
      </c>
      <c r="AF29" s="9">
        <f>N29+'01.10.2018'!AF29</f>
        <v>0</v>
      </c>
      <c r="AG29" s="9">
        <f>O29+'01.10.2018'!AG29</f>
        <v>0</v>
      </c>
      <c r="AH29" s="9">
        <f>P29+'01.10.2018'!AH29</f>
        <v>0</v>
      </c>
      <c r="AI29" s="1">
        <f t="shared" si="5"/>
        <v>119</v>
      </c>
      <c r="AJ29" s="10">
        <f t="shared" si="8"/>
        <v>0</v>
      </c>
      <c r="AK29" s="10">
        <f t="shared" si="7"/>
        <v>0</v>
      </c>
    </row>
    <row r="30" spans="1:37" ht="32.25" customHeight="1" x14ac:dyDescent="0.3">
      <c r="A30" s="25" t="s">
        <v>10</v>
      </c>
      <c r="B30" s="25" t="s">
        <v>38</v>
      </c>
      <c r="C30" s="53">
        <f>'01.10.2018'!C30</f>
        <v>19825</v>
      </c>
      <c r="D30" s="1">
        <f t="shared" si="0"/>
        <v>1652.0833333333333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M30+'01.10.2018'!AE30</f>
        <v>460</v>
      </c>
      <c r="AF30" s="9">
        <f>N30+'01.10.2018'!AF30</f>
        <v>0</v>
      </c>
      <c r="AG30" s="9">
        <f>O30+'01.10.2018'!AG30</f>
        <v>0</v>
      </c>
      <c r="AH30" s="9">
        <f>P30+'01.10.2018'!AH30</f>
        <v>0</v>
      </c>
      <c r="AI30" s="1">
        <f t="shared" si="5"/>
        <v>46</v>
      </c>
      <c r="AJ30" s="10">
        <f t="shared" si="8"/>
        <v>0</v>
      </c>
      <c r="AK30" s="10">
        <f t="shared" si="7"/>
        <v>0</v>
      </c>
    </row>
    <row r="31" spans="1:37" ht="31.5" customHeight="1" x14ac:dyDescent="0.3">
      <c r="A31" s="25" t="s">
        <v>14</v>
      </c>
      <c r="B31" s="25" t="s">
        <v>38</v>
      </c>
      <c r="C31" s="53">
        <f>'01.10.2018'!C31</f>
        <v>178427</v>
      </c>
      <c r="D31" s="1">
        <f t="shared" si="0"/>
        <v>14868.916666666666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1"/>
        <v>0</v>
      </c>
      <c r="Z31" s="9">
        <f t="shared" si="2"/>
        <v>0</v>
      </c>
      <c r="AA31" s="9">
        <f t="shared" si="3"/>
        <v>0</v>
      </c>
      <c r="AB31" s="37"/>
      <c r="AC31" s="39"/>
      <c r="AD31" s="9">
        <f t="shared" si="4"/>
        <v>0</v>
      </c>
      <c r="AE31" s="9">
        <f>M31+'01.10.2018'!AE31</f>
        <v>126766</v>
      </c>
      <c r="AF31" s="9">
        <f>N31+'01.10.2018'!AF31</f>
        <v>0</v>
      </c>
      <c r="AG31" s="9">
        <f>O31+'01.10.2018'!AG31</f>
        <v>28982</v>
      </c>
      <c r="AH31" s="9">
        <f>P31+'01.10.2018'!AH31</f>
        <v>47569</v>
      </c>
      <c r="AI31" s="1">
        <f t="shared" si="5"/>
        <v>15575</v>
      </c>
      <c r="AJ31" s="10">
        <f t="shared" si="8"/>
        <v>0</v>
      </c>
      <c r="AK31" s="10">
        <f t="shared" si="7"/>
        <v>0</v>
      </c>
    </row>
    <row r="32" spans="1:37" ht="39.75" customHeight="1" x14ac:dyDescent="0.3">
      <c r="A32" s="25" t="s">
        <v>62</v>
      </c>
      <c r="B32" s="25" t="s">
        <v>68</v>
      </c>
      <c r="C32" s="53">
        <f>'01.10.2018'!C32</f>
        <v>33174</v>
      </c>
      <c r="D32" s="1">
        <f t="shared" si="0"/>
        <v>2764.5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M32+'01.10.2018'!AE32</f>
        <v>0</v>
      </c>
      <c r="AF32" s="9">
        <f>N32+'01.10.2018'!AF32</f>
        <v>0</v>
      </c>
      <c r="AG32" s="9">
        <f>O32+'01.10.2018'!AG32</f>
        <v>0</v>
      </c>
      <c r="AH32" s="9">
        <f>P32+'01.10.2018'!AH32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3">
      <c r="A33" s="25" t="s">
        <v>63</v>
      </c>
      <c r="B33" s="25" t="s">
        <v>64</v>
      </c>
      <c r="C33" s="53">
        <f>'01.10.2018'!C33</f>
        <v>16585</v>
      </c>
      <c r="D33" s="1">
        <f t="shared" si="0"/>
        <v>1382.0833333333333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M33+'01.10.2018'!AE33</f>
        <v>0</v>
      </c>
      <c r="AF33" s="9">
        <f>N33+'01.10.2018'!AF33</f>
        <v>0</v>
      </c>
      <c r="AG33" s="9">
        <f>O33+'01.10.2018'!AG33</f>
        <v>0</v>
      </c>
      <c r="AH33" s="9">
        <f>P33+'01.10.2018'!AH33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3">
      <c r="A34" s="26" t="s">
        <v>65</v>
      </c>
      <c r="B34" s="27" t="s">
        <v>67</v>
      </c>
      <c r="C34" s="53">
        <f>'01.10.2018'!C34</f>
        <v>32815</v>
      </c>
      <c r="D34" s="1">
        <f t="shared" si="0"/>
        <v>2734.5833333333335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M34+'01.10.2018'!AE34</f>
        <v>0</v>
      </c>
      <c r="AF34" s="9">
        <f>N34+'01.10.2018'!AF34</f>
        <v>0</v>
      </c>
      <c r="AG34" s="9">
        <f>O34+'01.10.2018'!AG34</f>
        <v>0</v>
      </c>
      <c r="AH34" s="9">
        <f>P34+'01.10.2018'!AH34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3">
      <c r="A35" s="26" t="s">
        <v>65</v>
      </c>
      <c r="B35" s="27" t="s">
        <v>66</v>
      </c>
      <c r="C35" s="53">
        <f>'01.10.2018'!C35</f>
        <v>137</v>
      </c>
      <c r="D35" s="1">
        <f t="shared" si="0"/>
        <v>11.416666666666666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M35+'01.10.2018'!AE35</f>
        <v>0</v>
      </c>
      <c r="AF35" s="9">
        <f>N35+'01.10.2018'!AF35</f>
        <v>0</v>
      </c>
      <c r="AG35" s="9">
        <f>O35+'01.10.2018'!AG35</f>
        <v>0</v>
      </c>
      <c r="AH35" s="9">
        <f>P35+'01.10.2018'!AH35</f>
        <v>0</v>
      </c>
      <c r="AI35" s="1">
        <f t="shared" si="5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3">
      <c r="A36" s="69" t="s">
        <v>17</v>
      </c>
      <c r="B36" s="69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3">
      <c r="A37" s="25" t="s">
        <v>15</v>
      </c>
      <c r="B37" s="25" t="s">
        <v>41</v>
      </c>
      <c r="C37" s="53">
        <f>'01.10.2018'!C37</f>
        <v>98548</v>
      </c>
      <c r="D37" s="1">
        <f t="shared" si="0"/>
        <v>8212.3333333333339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0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M37+'01.10.2018'!AE37</f>
        <v>32806</v>
      </c>
      <c r="AF37" s="9">
        <f>N37+'01.10.2018'!AF37</f>
        <v>0</v>
      </c>
      <c r="AG37" s="9">
        <f>O37+'01.10.2018'!AG37</f>
        <v>0</v>
      </c>
      <c r="AH37" s="9">
        <f>P37+'01.10.2018'!AH37</f>
        <v>0</v>
      </c>
      <c r="AI37" s="1">
        <f t="shared" si="5"/>
        <v>3281</v>
      </c>
      <c r="AJ37" s="10">
        <f>(Y37+Z37+AA37)/D37</f>
        <v>0</v>
      </c>
      <c r="AK37" s="10">
        <f>(Y37+Z37+AA37)/AI37</f>
        <v>0</v>
      </c>
    </row>
    <row r="38" spans="1:38" ht="35.25" customHeight="1" x14ac:dyDescent="0.3">
      <c r="A38" s="25" t="s">
        <v>33</v>
      </c>
      <c r="B38" s="25" t="s">
        <v>43</v>
      </c>
      <c r="C38" s="53">
        <f>'01.10.2018'!C38</f>
        <v>2147</v>
      </c>
      <c r="D38" s="1">
        <f t="shared" si="0"/>
        <v>178.91666666666666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M38+'01.10.2018'!AE38</f>
        <v>0</v>
      </c>
      <c r="AF38" s="9">
        <f>N38+'01.10.2018'!AF38</f>
        <v>0</v>
      </c>
      <c r="AG38" s="9">
        <f>O38+'01.10.2018'!AG38</f>
        <v>0</v>
      </c>
      <c r="AH38" s="9">
        <f>P38+'01.10.2018'!AH38</f>
        <v>0</v>
      </c>
      <c r="AI38" s="1">
        <f t="shared" si="5"/>
        <v>0</v>
      </c>
      <c r="AJ38" s="10">
        <f t="shared" ref="AJ38:AJ39" si="9">(Y38+Z38+AA38)/D38</f>
        <v>0</v>
      </c>
      <c r="AK38" s="10" t="e">
        <f t="shared" si="7"/>
        <v>#DIV/0!</v>
      </c>
    </row>
    <row r="39" spans="1:38" ht="39" customHeight="1" x14ac:dyDescent="0.3">
      <c r="A39" s="25" t="s">
        <v>16</v>
      </c>
      <c r="B39" s="25" t="s">
        <v>31</v>
      </c>
      <c r="C39" s="53">
        <f>'01.10.2018'!C39</f>
        <v>189226</v>
      </c>
      <c r="D39" s="1">
        <f t="shared" si="0"/>
        <v>15768.833333333334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0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M39+'01.10.2018'!AE39</f>
        <v>81452</v>
      </c>
      <c r="AF39" s="9">
        <f>N39+'01.10.2018'!AF39</f>
        <v>0</v>
      </c>
      <c r="AG39" s="9">
        <f>O39+'01.10.2018'!AG39</f>
        <v>0</v>
      </c>
      <c r="AH39" s="9">
        <f>P39+'01.10.2018'!AH39</f>
        <v>0</v>
      </c>
      <c r="AI39" s="1">
        <f t="shared" si="5"/>
        <v>8145</v>
      </c>
      <c r="AJ39" s="10">
        <f t="shared" si="9"/>
        <v>0</v>
      </c>
      <c r="AK39" s="10">
        <f t="shared" si="7"/>
        <v>0</v>
      </c>
    </row>
    <row r="40" spans="1:38" ht="33.75" customHeight="1" x14ac:dyDescent="0.3">
      <c r="A40" s="28" t="s">
        <v>16</v>
      </c>
      <c r="B40" s="28" t="s">
        <v>32</v>
      </c>
      <c r="C40" s="53">
        <f>'01.10.2018'!C40</f>
        <v>3741</v>
      </c>
      <c r="D40" s="1">
        <f t="shared" si="0"/>
        <v>311.75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M40+'01.10.2018'!AE40</f>
        <v>0</v>
      </c>
      <c r="AF40" s="9">
        <f>N40+'01.10.2018'!AF40</f>
        <v>0</v>
      </c>
      <c r="AG40" s="9">
        <f>O40+'01.10.2018'!AG40</f>
        <v>0</v>
      </c>
      <c r="AH40" s="9">
        <f>P40+'01.10.2018'!AH40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3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6" x14ac:dyDescent="0.3">
      <c r="A42" s="62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</row>
    <row r="43" spans="1:38" ht="15" customHeight="1" x14ac:dyDescent="0.3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3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3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OIy1QrIyHtqwZpaNWOvhP/+lSJgSprryF7kdehOvacTwjhnb2liZj7pYwp57Y+sPJX07+amwlKBR3g+A+9oxYA==" saltValue="98M/J95WjRknCiuc7m9wZA==" spinCount="100000" sheet="1" objects="1" scenarios="1" formatCells="0" selectLockedCells="1"/>
  <mergeCells count="20"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  <mergeCell ref="Q2:S2"/>
    <mergeCell ref="T2:V2"/>
    <mergeCell ref="W2:W3"/>
    <mergeCell ref="X2:X3"/>
    <mergeCell ref="A1:F1"/>
    <mergeCell ref="A2:A3"/>
    <mergeCell ref="B2:B3"/>
    <mergeCell ref="C2:C3"/>
    <mergeCell ref="D2:D3"/>
    <mergeCell ref="E2:H2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E737EFA7-9D92-4691-9F50-C9E127114A3A}">
            <xm:f>'01.10.2018'!Y6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8E4E94B9-BB9D-46A5-B954-9D17712CE61A}">
            <xm:f>'01.10.2018'!Y6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0E36A19C-2C6A-4185-96C2-F2423868B7CA}">
            <xm:f>'01.10.2018'!Z6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7F10C1E7-7E70-4396-BC98-DE928691C913}">
            <xm:f>'01.10.2018'!Z6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BA36F1FD-61B3-41FB-84FA-B650B65FBBFF}">
            <xm:f>'01.10.2018'!AA6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17E48ECE-4A70-4EEB-B497-B363EC4A7351}">
            <xm:f>'01.10.2018'!AA6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D3036173-43F9-4C48-8D84-C42F149434FF}">
            <xm:f>'01.10.2018'!AD6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699B1E26-17C6-47DD-9407-6E46B4583104}">
            <xm:f>'01.10.2018'!AD6</xm:f>
            <x14:dxf/>
          </x14:cfRule>
          <xm:sqref>H6:H15 H17:H35 H37:H40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60" zoomScaleNormal="60" workbookViewId="0">
      <pane xSplit="2" ySplit="5" topLeftCell="C6" activePane="bottomRight" state="frozen"/>
      <selection activeCell="AH13" sqref="AH13"/>
      <selection pane="topRight" activeCell="AH13" sqref="AH13"/>
      <selection pane="bottomLeft" activeCell="AH13" sqref="AH13"/>
      <selection pane="bottomRight" activeCell="E6" sqref="E6"/>
    </sheetView>
  </sheetViews>
  <sheetFormatPr defaultColWidth="9.109375" defaultRowHeight="14.4" x14ac:dyDescent="0.3"/>
  <cols>
    <col min="1" max="1" width="18.5546875" style="7" customWidth="1"/>
    <col min="2" max="2" width="28" style="7" customWidth="1"/>
    <col min="3" max="3" width="11.5546875" style="7" customWidth="1"/>
    <col min="4" max="4" width="10.44140625" style="7" customWidth="1"/>
    <col min="5" max="5" width="13.109375" style="7" customWidth="1"/>
    <col min="6" max="6" width="10.33203125" style="7" customWidth="1"/>
    <col min="7" max="7" width="12.5546875" style="7" customWidth="1"/>
    <col min="8" max="8" width="11.6640625" style="23" customWidth="1"/>
    <col min="9" max="9" width="12.44140625" style="7" customWidth="1"/>
    <col min="10" max="10" width="9.33203125" style="7" customWidth="1"/>
    <col min="11" max="11" width="10.5546875" style="7" customWidth="1"/>
    <col min="12" max="12" width="11.33203125" style="23" customWidth="1"/>
    <col min="13" max="13" width="12.6640625" style="7" customWidth="1"/>
    <col min="14" max="14" width="10.5546875" style="7" customWidth="1"/>
    <col min="15" max="15" width="10.88671875" style="7" customWidth="1"/>
    <col min="16" max="16" width="11.88671875" style="23" customWidth="1"/>
    <col min="17" max="17" width="11.33203125" style="7" customWidth="1"/>
    <col min="18" max="18" width="8.88671875" style="7" customWidth="1"/>
    <col min="19" max="19" width="9.88671875" style="7" customWidth="1"/>
    <col min="20" max="20" width="10.109375" style="7" customWidth="1"/>
    <col min="21" max="21" width="9.33203125" style="7" customWidth="1"/>
    <col min="22" max="22" width="9.5546875" style="7" customWidth="1"/>
    <col min="23" max="23" width="10.44140625" style="7" customWidth="1"/>
    <col min="24" max="24" width="10.88671875" style="7" customWidth="1"/>
    <col min="25" max="25" width="13.5546875" style="7" customWidth="1"/>
    <col min="26" max="26" width="11" style="7" customWidth="1"/>
    <col min="27" max="27" width="12.109375" style="7" customWidth="1"/>
    <col min="28" max="28" width="11" style="7" customWidth="1"/>
    <col min="29" max="29" width="13.109375" style="7" customWidth="1"/>
    <col min="30" max="30" width="12.5546875" style="23" customWidth="1"/>
    <col min="31" max="31" width="13" style="7" customWidth="1"/>
    <col min="32" max="32" width="10.6640625" style="7" customWidth="1"/>
    <col min="33" max="33" width="11.33203125" style="7" customWidth="1"/>
    <col min="34" max="34" width="12.109375" style="7" customWidth="1"/>
    <col min="35" max="35" width="10" style="7" customWidth="1"/>
    <col min="36" max="36" width="10.88671875" style="7" customWidth="1"/>
    <col min="37" max="37" width="10.6640625" style="7" customWidth="1"/>
    <col min="38" max="38" width="17.33203125" style="7" hidden="1" customWidth="1"/>
    <col min="39" max="16384" width="9.109375" style="7"/>
  </cols>
  <sheetData>
    <row r="1" spans="1:38" ht="31.5" customHeight="1" x14ac:dyDescent="0.3">
      <c r="A1" s="74" t="s">
        <v>45</v>
      </c>
      <c r="B1" s="75"/>
      <c r="C1" s="75"/>
      <c r="D1" s="75"/>
      <c r="E1" s="75"/>
      <c r="F1" s="75"/>
      <c r="G1" s="46">
        <v>43435</v>
      </c>
      <c r="H1" s="21"/>
      <c r="I1" s="16"/>
      <c r="J1" s="16"/>
      <c r="K1" s="16"/>
      <c r="L1" s="21"/>
      <c r="M1" s="16"/>
      <c r="N1" s="16"/>
      <c r="O1" s="16"/>
      <c r="P1" s="21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21"/>
      <c r="AE1" s="32"/>
      <c r="AF1" s="32"/>
      <c r="AG1" s="32"/>
      <c r="AH1" s="32"/>
      <c r="AI1" s="32"/>
      <c r="AJ1" s="32"/>
    </row>
    <row r="2" spans="1:38" s="20" customFormat="1" ht="80.25" customHeight="1" x14ac:dyDescent="0.3">
      <c r="A2" s="65" t="s">
        <v>0</v>
      </c>
      <c r="B2" s="65" t="s">
        <v>21</v>
      </c>
      <c r="C2" s="65" t="s">
        <v>77</v>
      </c>
      <c r="D2" s="65" t="s">
        <v>13</v>
      </c>
      <c r="E2" s="76" t="s">
        <v>73</v>
      </c>
      <c r="F2" s="76"/>
      <c r="G2" s="76"/>
      <c r="H2" s="76"/>
      <c r="I2" s="66" t="s">
        <v>74</v>
      </c>
      <c r="J2" s="66"/>
      <c r="K2" s="66"/>
      <c r="L2" s="66"/>
      <c r="M2" s="77" t="s">
        <v>75</v>
      </c>
      <c r="N2" s="78"/>
      <c r="O2" s="78"/>
      <c r="P2" s="78"/>
      <c r="Q2" s="79" t="s">
        <v>69</v>
      </c>
      <c r="R2" s="80"/>
      <c r="S2" s="80"/>
      <c r="T2" s="81" t="s">
        <v>70</v>
      </c>
      <c r="U2" s="82"/>
      <c r="V2" s="82"/>
      <c r="W2" s="66" t="s">
        <v>46</v>
      </c>
      <c r="X2" s="66" t="s">
        <v>71</v>
      </c>
      <c r="Y2" s="76" t="s">
        <v>72</v>
      </c>
      <c r="Z2" s="76"/>
      <c r="AA2" s="76"/>
      <c r="AB2" s="76"/>
      <c r="AC2" s="76"/>
      <c r="AD2" s="76"/>
      <c r="AE2" s="67" t="s">
        <v>76</v>
      </c>
      <c r="AF2" s="68"/>
      <c r="AG2" s="68"/>
      <c r="AH2" s="68"/>
      <c r="AI2" s="65" t="s">
        <v>81</v>
      </c>
      <c r="AJ2" s="64" t="s">
        <v>42</v>
      </c>
      <c r="AK2" s="64"/>
      <c r="AL2" s="35">
        <v>43101</v>
      </c>
    </row>
    <row r="3" spans="1:38" s="18" customFormat="1" ht="174.75" customHeight="1" x14ac:dyDescent="0.3">
      <c r="A3" s="65"/>
      <c r="B3" s="65"/>
      <c r="C3" s="65"/>
      <c r="D3" s="65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6"/>
      <c r="X3" s="66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5"/>
      <c r="AJ3" s="54" t="s">
        <v>83</v>
      </c>
      <c r="AK3" s="55" t="s">
        <v>84</v>
      </c>
      <c r="AL3" s="36">
        <f>ROUND((G1-AL2)/30,0)</f>
        <v>11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3">
      <c r="A5" s="71" t="s">
        <v>1</v>
      </c>
      <c r="B5" s="72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3">
      <c r="A6" s="25" t="s">
        <v>2</v>
      </c>
      <c r="B6" s="25" t="s">
        <v>34</v>
      </c>
      <c r="C6" s="53">
        <f>'01.11.2018'!C6</f>
        <v>113918</v>
      </c>
      <c r="D6" s="1">
        <f t="shared" ref="D6:D40" si="0">C6/12</f>
        <v>9493.1666666666661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M6+'01.11.2018'!AE6</f>
        <v>100519</v>
      </c>
      <c r="AF6" s="9">
        <f>N6+'01.11.2018'!AF6</f>
        <v>0</v>
      </c>
      <c r="AG6" s="9">
        <f>O6+'01.11.2018'!AG6</f>
        <v>0</v>
      </c>
      <c r="AH6" s="9">
        <f>P6+'01.11.2018'!AH6</f>
        <v>0</v>
      </c>
      <c r="AI6" s="1">
        <f>ROUND((AE6+AF6+AG6)/$AL$3,0)</f>
        <v>9138</v>
      </c>
      <c r="AJ6" s="10">
        <f>(Y6+Z6+AA6)/D6</f>
        <v>0</v>
      </c>
      <c r="AK6" s="10">
        <f>(Y6+Z6+AA6)/AI6</f>
        <v>0</v>
      </c>
    </row>
    <row r="7" spans="1:38" ht="29.25" customHeight="1" x14ac:dyDescent="0.3">
      <c r="A7" s="25" t="s">
        <v>2</v>
      </c>
      <c r="B7" s="25" t="s">
        <v>35</v>
      </c>
      <c r="C7" s="53">
        <f>'01.11.2018'!C7</f>
        <v>990944</v>
      </c>
      <c r="D7" s="1">
        <f t="shared" si="0"/>
        <v>82578.666666666672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0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M7+'01.11.2018'!AE7</f>
        <v>55774.5</v>
      </c>
      <c r="AF7" s="9">
        <f>N7+'01.11.2018'!AF7</f>
        <v>0</v>
      </c>
      <c r="AG7" s="9">
        <f>O7+'01.11.2018'!AG7</f>
        <v>0</v>
      </c>
      <c r="AH7" s="9">
        <f>P7+'01.11.2018'!AH7</f>
        <v>0</v>
      </c>
      <c r="AI7" s="1">
        <f t="shared" ref="AI7:AI39" si="5">ROUND((AE7+AF7+AG7)/$AL$3,0)</f>
        <v>5070</v>
      </c>
      <c r="AJ7" s="10">
        <f t="shared" ref="AJ7:AJ14" si="6">(Y7+Z7+AA7)/D7</f>
        <v>0</v>
      </c>
      <c r="AK7" s="10">
        <f t="shared" ref="AK7:AK39" si="7">(Y7+Z7+AA7)/AI7</f>
        <v>0</v>
      </c>
    </row>
    <row r="8" spans="1:38" ht="29.25" customHeight="1" x14ac:dyDescent="0.3">
      <c r="A8" s="25" t="s">
        <v>2</v>
      </c>
      <c r="B8" s="25" t="s">
        <v>40</v>
      </c>
      <c r="C8" s="53">
        <f>'01.11.2018'!C8</f>
        <v>1058</v>
      </c>
      <c r="D8" s="1">
        <f t="shared" si="0"/>
        <v>88.166666666666671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M8+'01.11.2018'!AE8</f>
        <v>1476</v>
      </c>
      <c r="AF8" s="9">
        <f>N8+'01.11.2018'!AF8</f>
        <v>0</v>
      </c>
      <c r="AG8" s="9">
        <f>O8+'01.11.2018'!AG8</f>
        <v>0</v>
      </c>
      <c r="AH8" s="9">
        <f>P8+'01.11.2018'!AH8</f>
        <v>0</v>
      </c>
      <c r="AI8" s="1">
        <f t="shared" si="5"/>
        <v>134</v>
      </c>
      <c r="AJ8" s="10">
        <f t="shared" si="6"/>
        <v>0</v>
      </c>
      <c r="AK8" s="10">
        <f t="shared" si="7"/>
        <v>0</v>
      </c>
    </row>
    <row r="9" spans="1:38" ht="33.75" customHeight="1" x14ac:dyDescent="0.3">
      <c r="A9" s="25" t="s">
        <v>2</v>
      </c>
      <c r="B9" s="25" t="s">
        <v>59</v>
      </c>
      <c r="C9" s="53">
        <f>'01.11.2018'!C9</f>
        <v>1266</v>
      </c>
      <c r="D9" s="1">
        <f t="shared" si="0"/>
        <v>105.5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M9+'01.11.2018'!AE9</f>
        <v>0</v>
      </c>
      <c r="AF9" s="9">
        <f>N9+'01.11.2018'!AF9</f>
        <v>0</v>
      </c>
      <c r="AG9" s="9">
        <f>O9+'01.11.2018'!AG9</f>
        <v>0</v>
      </c>
      <c r="AH9" s="9">
        <f>P9+'01.11.2018'!AH9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3">
      <c r="A10" s="25" t="s">
        <v>3</v>
      </c>
      <c r="B10" s="25" t="s">
        <v>36</v>
      </c>
      <c r="C10" s="53">
        <f>'01.11.2018'!C10</f>
        <v>288010</v>
      </c>
      <c r="D10" s="1">
        <f t="shared" si="0"/>
        <v>24000.833333333332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0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M10+'01.11.2018'!AE10</f>
        <v>210510</v>
      </c>
      <c r="AF10" s="9">
        <f>N10+'01.11.2018'!AF10</f>
        <v>0</v>
      </c>
      <c r="AG10" s="9">
        <f>O10+'01.11.2018'!AG10</f>
        <v>0</v>
      </c>
      <c r="AH10" s="9">
        <f>P10+'01.11.2018'!AH10</f>
        <v>0</v>
      </c>
      <c r="AI10" s="1">
        <f t="shared" si="5"/>
        <v>19137</v>
      </c>
      <c r="AJ10" s="10">
        <f t="shared" si="6"/>
        <v>0</v>
      </c>
      <c r="AK10" s="10">
        <f t="shared" si="7"/>
        <v>0</v>
      </c>
    </row>
    <row r="11" spans="1:38" ht="24.75" customHeight="1" x14ac:dyDescent="0.3">
      <c r="A11" s="25" t="s">
        <v>3</v>
      </c>
      <c r="B11" s="25" t="s">
        <v>58</v>
      </c>
      <c r="C11" s="53">
        <f>'01.11.2018'!C11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M11+'01.11.2018'!AE11</f>
        <v>0</v>
      </c>
      <c r="AF11" s="9">
        <f>N11+'01.11.2018'!AF11</f>
        <v>0</v>
      </c>
      <c r="AG11" s="9">
        <f>O11+'01.11.2018'!AG11</f>
        <v>0</v>
      </c>
      <c r="AH11" s="9">
        <f>P11+'01.11.2018'!AH11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3">
      <c r="A12" s="25" t="s">
        <v>4</v>
      </c>
      <c r="B12" s="25" t="s">
        <v>36</v>
      </c>
      <c r="C12" s="53">
        <f>'01.11.2018'!C12</f>
        <v>1963</v>
      </c>
      <c r="D12" s="1">
        <f t="shared" si="0"/>
        <v>163.58333333333334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0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M12+'01.11.2018'!AE12</f>
        <v>192</v>
      </c>
      <c r="AF12" s="9">
        <f>N12+'01.11.2018'!AF12</f>
        <v>0</v>
      </c>
      <c r="AG12" s="9">
        <f>O12+'01.11.2018'!AG12</f>
        <v>0</v>
      </c>
      <c r="AH12" s="9">
        <f>P12+'01.11.2018'!AH12</f>
        <v>0</v>
      </c>
      <c r="AI12" s="1">
        <f t="shared" si="5"/>
        <v>17</v>
      </c>
      <c r="AJ12" s="10">
        <f t="shared" si="6"/>
        <v>0</v>
      </c>
      <c r="AK12" s="10">
        <f t="shared" si="7"/>
        <v>0</v>
      </c>
    </row>
    <row r="13" spans="1:38" ht="31.5" customHeight="1" x14ac:dyDescent="0.3">
      <c r="A13" s="25" t="s">
        <v>19</v>
      </c>
      <c r="B13" s="25" t="s">
        <v>37</v>
      </c>
      <c r="C13" s="53">
        <f>'01.11.2018'!C13</f>
        <v>412907</v>
      </c>
      <c r="D13" s="1">
        <f t="shared" si="0"/>
        <v>34408.916666666664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0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M13+'01.11.2018'!AE13</f>
        <v>344712</v>
      </c>
      <c r="AF13" s="9">
        <f>N13+'01.11.2018'!AF13</f>
        <v>0</v>
      </c>
      <c r="AG13" s="9">
        <f>O13+'01.11.2018'!AG13</f>
        <v>0</v>
      </c>
      <c r="AH13" s="9">
        <f>P13+'01.11.2018'!AH13</f>
        <v>0</v>
      </c>
      <c r="AI13" s="1">
        <f t="shared" si="5"/>
        <v>31337</v>
      </c>
      <c r="AJ13" s="10">
        <f t="shared" si="6"/>
        <v>0</v>
      </c>
      <c r="AK13" s="10">
        <f t="shared" si="7"/>
        <v>0</v>
      </c>
    </row>
    <row r="14" spans="1:38" ht="27.75" customHeight="1" x14ac:dyDescent="0.3">
      <c r="A14" s="25" t="s">
        <v>5</v>
      </c>
      <c r="B14" s="25" t="s">
        <v>24</v>
      </c>
      <c r="C14" s="53">
        <f>'01.11.2018'!C14</f>
        <v>213593</v>
      </c>
      <c r="D14" s="1">
        <f t="shared" si="0"/>
        <v>17799.416666666668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0</v>
      </c>
      <c r="Z14" s="9">
        <f>(F14+J14)-N14</f>
        <v>0</v>
      </c>
      <c r="AA14" s="9">
        <f t="shared" si="3"/>
        <v>0</v>
      </c>
      <c r="AB14" s="37"/>
      <c r="AC14" s="39"/>
      <c r="AD14" s="9">
        <f>(H14+L14+V14+X14)-S14-P14-W14</f>
        <v>0</v>
      </c>
      <c r="AE14" s="9">
        <f>M14+'01.11.2018'!AE14</f>
        <v>129217.5</v>
      </c>
      <c r="AF14" s="9">
        <f>N14+'01.11.2018'!AF14</f>
        <v>0</v>
      </c>
      <c r="AG14" s="9">
        <f>O14+'01.11.2018'!AG14</f>
        <v>0</v>
      </c>
      <c r="AH14" s="9">
        <f>P14+'01.11.2018'!AH14</f>
        <v>0</v>
      </c>
      <c r="AI14" s="1">
        <f t="shared" si="5"/>
        <v>11747</v>
      </c>
      <c r="AJ14" s="10">
        <f t="shared" si="6"/>
        <v>0</v>
      </c>
      <c r="AK14" s="10">
        <f t="shared" si="7"/>
        <v>0</v>
      </c>
    </row>
    <row r="15" spans="1:38" ht="32.25" customHeight="1" x14ac:dyDescent="0.3">
      <c r="A15" s="25" t="s">
        <v>5</v>
      </c>
      <c r="B15" s="25" t="s">
        <v>59</v>
      </c>
      <c r="C15" s="53">
        <f>'01.11.2018'!C15</f>
        <v>1266</v>
      </c>
      <c r="D15" s="1">
        <f t="shared" si="0"/>
        <v>105.5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M15+'01.11.2018'!AE15</f>
        <v>330</v>
      </c>
      <c r="AF15" s="9">
        <f>N15+'01.11.2018'!AF15</f>
        <v>0</v>
      </c>
      <c r="AG15" s="9">
        <f>O15+'01.11.2018'!AG15</f>
        <v>0</v>
      </c>
      <c r="AH15" s="9">
        <f>P15+'01.11.2018'!AH15</f>
        <v>0</v>
      </c>
      <c r="AI15" s="1">
        <f t="shared" si="5"/>
        <v>30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3">
      <c r="A16" s="69" t="s">
        <v>6</v>
      </c>
      <c r="B16" s="70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3">
      <c r="A17" s="25" t="s">
        <v>7</v>
      </c>
      <c r="B17" s="25" t="s">
        <v>39</v>
      </c>
      <c r="C17" s="53">
        <f>'01.11.2018'!C17</f>
        <v>11223</v>
      </c>
      <c r="D17" s="1">
        <f t="shared" si="0"/>
        <v>935.25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0</v>
      </c>
      <c r="Z17" s="9">
        <f t="shared" si="2"/>
        <v>0</v>
      </c>
      <c r="AA17" s="9">
        <f t="shared" si="3"/>
        <v>0</v>
      </c>
      <c r="AB17" s="37"/>
      <c r="AC17" s="39"/>
      <c r="AD17" s="9">
        <f t="shared" si="4"/>
        <v>0</v>
      </c>
      <c r="AE17" s="9">
        <f>M17+'01.11.2018'!AE17</f>
        <v>18551</v>
      </c>
      <c r="AF17" s="9">
        <f>N17+'01.11.2018'!AF17</f>
        <v>0</v>
      </c>
      <c r="AG17" s="9">
        <f>O17+'01.11.2018'!AG17</f>
        <v>1771</v>
      </c>
      <c r="AH17" s="9">
        <f>P17+'01.11.2018'!AH17</f>
        <v>1044</v>
      </c>
      <c r="AI17" s="1">
        <f t="shared" si="5"/>
        <v>1847</v>
      </c>
      <c r="AJ17" s="10">
        <f>(Y17+Z17+AA17)/D17</f>
        <v>0</v>
      </c>
      <c r="AK17" s="10">
        <f>(Y17+Z17+AA17)/AI17</f>
        <v>0</v>
      </c>
    </row>
    <row r="18" spans="1:37" ht="31.5" customHeight="1" x14ac:dyDescent="0.3">
      <c r="A18" s="25" t="s">
        <v>20</v>
      </c>
      <c r="B18" s="25" t="s">
        <v>38</v>
      </c>
      <c r="C18" s="53">
        <f>'01.11.2018'!C18</f>
        <v>230063</v>
      </c>
      <c r="D18" s="1">
        <f t="shared" si="0"/>
        <v>19171.916666666668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1"/>
        <v>0</v>
      </c>
      <c r="Z18" s="9">
        <f t="shared" si="2"/>
        <v>0</v>
      </c>
      <c r="AA18" s="9">
        <f t="shared" si="3"/>
        <v>0</v>
      </c>
      <c r="AB18" s="37"/>
      <c r="AC18" s="39"/>
      <c r="AD18" s="9">
        <f t="shared" si="4"/>
        <v>0</v>
      </c>
      <c r="AE18" s="9">
        <f>M18+'01.11.2018'!AE18</f>
        <v>135202</v>
      </c>
      <c r="AF18" s="9">
        <f>N18+'01.11.2018'!AF18</f>
        <v>0</v>
      </c>
      <c r="AG18" s="9">
        <f>O18+'01.11.2018'!AG18</f>
        <v>1474</v>
      </c>
      <c r="AH18" s="9">
        <f>P18+'01.11.2018'!AH18</f>
        <v>44110</v>
      </c>
      <c r="AI18" s="1">
        <f t="shared" si="5"/>
        <v>12425</v>
      </c>
      <c r="AJ18" s="10">
        <f t="shared" ref="AJ18:AJ34" si="8">(Y18+Z18+AA18)/D18</f>
        <v>0</v>
      </c>
      <c r="AK18" s="10">
        <f t="shared" si="7"/>
        <v>0</v>
      </c>
    </row>
    <row r="19" spans="1:37" ht="26.25" customHeight="1" x14ac:dyDescent="0.3">
      <c r="A19" s="25" t="s">
        <v>8</v>
      </c>
      <c r="B19" s="25" t="s">
        <v>38</v>
      </c>
      <c r="C19" s="53">
        <f>'01.11.2018'!C19</f>
        <v>23775</v>
      </c>
      <c r="D19" s="1">
        <f t="shared" si="0"/>
        <v>1981.25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1"/>
        <v>0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0</v>
      </c>
      <c r="AE19" s="9">
        <f>M19+'01.11.2018'!AE19</f>
        <v>11505</v>
      </c>
      <c r="AF19" s="9">
        <f>N19+'01.11.2018'!AF19</f>
        <v>0</v>
      </c>
      <c r="AG19" s="9">
        <f>O19+'01.11.2018'!AG19</f>
        <v>7892</v>
      </c>
      <c r="AH19" s="9">
        <f>P19+'01.11.2018'!AH19</f>
        <v>14863</v>
      </c>
      <c r="AI19" s="1">
        <f t="shared" si="5"/>
        <v>1763</v>
      </c>
      <c r="AJ19" s="10">
        <f t="shared" si="8"/>
        <v>0</v>
      </c>
      <c r="AK19" s="10">
        <f t="shared" si="7"/>
        <v>0</v>
      </c>
    </row>
    <row r="20" spans="1:37" ht="27.75" customHeight="1" x14ac:dyDescent="0.3">
      <c r="A20" s="25" t="s">
        <v>8</v>
      </c>
      <c r="B20" s="25" t="s">
        <v>37</v>
      </c>
      <c r="C20" s="53">
        <f>'01.11.2018'!C20</f>
        <v>55475</v>
      </c>
      <c r="D20" s="1">
        <f t="shared" si="0"/>
        <v>4622.916666666667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1"/>
        <v>0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0</v>
      </c>
      <c r="AE20" s="9">
        <f>M20+'01.11.2018'!AE20</f>
        <v>64148</v>
      </c>
      <c r="AF20" s="9">
        <f>N20+'01.11.2018'!AF20</f>
        <v>0</v>
      </c>
      <c r="AG20" s="9">
        <f>O20+'01.11.2018'!AG20</f>
        <v>23942</v>
      </c>
      <c r="AH20" s="9">
        <f>P20+'01.11.2018'!AH20</f>
        <v>14242</v>
      </c>
      <c r="AI20" s="1">
        <f t="shared" si="5"/>
        <v>8008</v>
      </c>
      <c r="AJ20" s="10">
        <f t="shared" si="8"/>
        <v>0</v>
      </c>
      <c r="AK20" s="10">
        <f t="shared" si="7"/>
        <v>0</v>
      </c>
    </row>
    <row r="21" spans="1:37" ht="32.25" customHeight="1" x14ac:dyDescent="0.3">
      <c r="A21" s="25" t="s">
        <v>8</v>
      </c>
      <c r="B21" s="25" t="s">
        <v>22</v>
      </c>
      <c r="C21" s="53">
        <f>'01.11.2018'!C21</f>
        <v>168</v>
      </c>
      <c r="D21" s="1">
        <f t="shared" si="0"/>
        <v>14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0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M21+'01.11.2018'!AE21</f>
        <v>323</v>
      </c>
      <c r="AF21" s="9">
        <f>N21+'01.11.2018'!AF21</f>
        <v>0</v>
      </c>
      <c r="AG21" s="9">
        <f>O21+'01.11.2018'!AG21</f>
        <v>0</v>
      </c>
      <c r="AH21" s="9">
        <f>P21+'01.11.2018'!AH21</f>
        <v>0</v>
      </c>
      <c r="AI21" s="1">
        <f t="shared" si="5"/>
        <v>29</v>
      </c>
      <c r="AJ21" s="10">
        <f t="shared" si="8"/>
        <v>0</v>
      </c>
      <c r="AK21" s="10">
        <f t="shared" si="7"/>
        <v>0</v>
      </c>
    </row>
    <row r="22" spans="1:37" ht="27.75" customHeight="1" x14ac:dyDescent="0.3">
      <c r="A22" s="25" t="s">
        <v>9</v>
      </c>
      <c r="B22" s="25" t="s">
        <v>24</v>
      </c>
      <c r="C22" s="53">
        <f>'01.11.2018'!C22</f>
        <v>32897</v>
      </c>
      <c r="D22" s="1">
        <f t="shared" si="0"/>
        <v>2741.4166666666665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1"/>
        <v>0</v>
      </c>
      <c r="Z22" s="9">
        <f t="shared" si="2"/>
        <v>0</v>
      </c>
      <c r="AA22" s="9">
        <f t="shared" si="3"/>
        <v>0</v>
      </c>
      <c r="AB22" s="37"/>
      <c r="AC22" s="39"/>
      <c r="AD22" s="9">
        <f t="shared" si="4"/>
        <v>0</v>
      </c>
      <c r="AE22" s="9">
        <f>M22+'01.11.2018'!AE22</f>
        <v>2186</v>
      </c>
      <c r="AF22" s="9">
        <f>N22+'01.11.2018'!AF22</f>
        <v>0</v>
      </c>
      <c r="AG22" s="9">
        <f>O22+'01.11.2018'!AG22</f>
        <v>12088.5</v>
      </c>
      <c r="AH22" s="9">
        <f>P22+'01.11.2018'!AH22</f>
        <v>2593</v>
      </c>
      <c r="AI22" s="1">
        <f t="shared" si="5"/>
        <v>1298</v>
      </c>
      <c r="AJ22" s="10">
        <f t="shared" si="8"/>
        <v>0</v>
      </c>
      <c r="AK22" s="10">
        <f t="shared" si="7"/>
        <v>0</v>
      </c>
    </row>
    <row r="23" spans="1:37" ht="29.25" customHeight="1" x14ac:dyDescent="0.3">
      <c r="A23" s="25" t="s">
        <v>23</v>
      </c>
      <c r="B23" s="25" t="s">
        <v>25</v>
      </c>
      <c r="C23" s="53">
        <f>'01.11.2018'!C23</f>
        <v>137</v>
      </c>
      <c r="D23" s="1">
        <f t="shared" si="0"/>
        <v>11.416666666666666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M23+'01.11.2018'!AE23</f>
        <v>193</v>
      </c>
      <c r="AF23" s="9">
        <f>N23+'01.11.2018'!AF23</f>
        <v>0</v>
      </c>
      <c r="AG23" s="9">
        <f>O23+'01.11.2018'!AG23</f>
        <v>0</v>
      </c>
      <c r="AH23" s="9">
        <f>P23+'01.11.2018'!AH23</f>
        <v>0</v>
      </c>
      <c r="AI23" s="1">
        <f t="shared" si="5"/>
        <v>18</v>
      </c>
      <c r="AJ23" s="10">
        <f t="shared" si="8"/>
        <v>0</v>
      </c>
      <c r="AK23" s="10">
        <f t="shared" si="7"/>
        <v>0</v>
      </c>
    </row>
    <row r="24" spans="1:37" ht="36.75" customHeight="1" x14ac:dyDescent="0.3">
      <c r="A24" s="25" t="s">
        <v>60</v>
      </c>
      <c r="B24" s="25" t="s">
        <v>61</v>
      </c>
      <c r="C24" s="53">
        <f>'01.11.2018'!C24</f>
        <v>137</v>
      </c>
      <c r="D24" s="1">
        <f t="shared" si="0"/>
        <v>11.416666666666666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M24+'01.11.2018'!AE24</f>
        <v>128</v>
      </c>
      <c r="AF24" s="9">
        <f>N24+'01.11.2018'!AF24</f>
        <v>0</v>
      </c>
      <c r="AG24" s="9">
        <f>O24+'01.11.2018'!AG24</f>
        <v>0</v>
      </c>
      <c r="AH24" s="9">
        <f>P24+'01.11.2018'!AH24</f>
        <v>0</v>
      </c>
      <c r="AI24" s="1">
        <f t="shared" si="5"/>
        <v>12</v>
      </c>
      <c r="AJ24" s="10">
        <f t="shared" si="8"/>
        <v>0</v>
      </c>
      <c r="AK24" s="10">
        <f t="shared" si="7"/>
        <v>0</v>
      </c>
    </row>
    <row r="25" spans="1:37" ht="34.5" customHeight="1" x14ac:dyDescent="0.3">
      <c r="A25" s="25" t="s">
        <v>60</v>
      </c>
      <c r="B25" s="25" t="s">
        <v>44</v>
      </c>
      <c r="C25" s="53">
        <f>'01.11.2018'!C25</f>
        <v>277650</v>
      </c>
      <c r="D25" s="1">
        <f t="shared" si="0"/>
        <v>23137.5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1"/>
        <v>0</v>
      </c>
      <c r="Z25" s="9">
        <f t="shared" si="2"/>
        <v>0</v>
      </c>
      <c r="AA25" s="44">
        <f t="shared" si="3"/>
        <v>0</v>
      </c>
      <c r="AB25" s="37"/>
      <c r="AC25" s="39"/>
      <c r="AD25" s="9">
        <f t="shared" si="4"/>
        <v>0</v>
      </c>
      <c r="AE25" s="44">
        <f>M25+'01.11.2018'!AE25</f>
        <v>183774.47999999998</v>
      </c>
      <c r="AF25" s="9">
        <f>N25+'01.11.2018'!AF25</f>
        <v>0</v>
      </c>
      <c r="AG25" s="44">
        <f>O25+'01.11.2018'!AG25</f>
        <v>40784</v>
      </c>
      <c r="AH25" s="9">
        <f>P25+'01.11.2018'!AH25</f>
        <v>86784</v>
      </c>
      <c r="AI25" s="1">
        <f t="shared" si="5"/>
        <v>20414</v>
      </c>
      <c r="AJ25" s="10">
        <f t="shared" si="8"/>
        <v>0</v>
      </c>
      <c r="AK25" s="10">
        <f t="shared" si="7"/>
        <v>0</v>
      </c>
    </row>
    <row r="26" spans="1:37" ht="31.5" customHeight="1" x14ac:dyDescent="0.3">
      <c r="A26" s="25" t="s">
        <v>11</v>
      </c>
      <c r="B26" s="25" t="s">
        <v>39</v>
      </c>
      <c r="C26" s="53">
        <f>'01.11.2018'!C26</f>
        <v>25699</v>
      </c>
      <c r="D26" s="1">
        <f t="shared" si="0"/>
        <v>2141.5833333333335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1"/>
        <v>0</v>
      </c>
      <c r="Z26" s="9">
        <f t="shared" si="2"/>
        <v>0</v>
      </c>
      <c r="AA26" s="9">
        <f t="shared" si="3"/>
        <v>0</v>
      </c>
      <c r="AB26" s="37"/>
      <c r="AC26" s="39"/>
      <c r="AD26" s="9">
        <f t="shared" si="4"/>
        <v>0</v>
      </c>
      <c r="AE26" s="9">
        <f>M26+'01.11.2018'!AE26</f>
        <v>8263</v>
      </c>
      <c r="AF26" s="9">
        <f>N26+'01.11.2018'!AF26</f>
        <v>0</v>
      </c>
      <c r="AG26" s="9">
        <f>O26+'01.11.2018'!AG26</f>
        <v>5238</v>
      </c>
      <c r="AH26" s="9">
        <f>P26+'01.11.2018'!AH26</f>
        <v>121</v>
      </c>
      <c r="AI26" s="1">
        <f t="shared" si="5"/>
        <v>1227</v>
      </c>
      <c r="AJ26" s="10">
        <f t="shared" si="8"/>
        <v>0</v>
      </c>
      <c r="AK26" s="10">
        <f t="shared" si="7"/>
        <v>0</v>
      </c>
    </row>
    <row r="27" spans="1:37" ht="32.25" customHeight="1" x14ac:dyDescent="0.3">
      <c r="A27" s="25" t="s">
        <v>12</v>
      </c>
      <c r="B27" s="25" t="s">
        <v>28</v>
      </c>
      <c r="C27" s="53">
        <f>'01.11.2018'!C27</f>
        <v>70102</v>
      </c>
      <c r="D27" s="1">
        <f t="shared" si="0"/>
        <v>5841.833333333333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0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M27+'01.11.2018'!AE27</f>
        <v>19194</v>
      </c>
      <c r="AF27" s="9">
        <f>N27+'01.11.2018'!AF27</f>
        <v>0</v>
      </c>
      <c r="AG27" s="9">
        <f>O27+'01.11.2018'!AG27</f>
        <v>0</v>
      </c>
      <c r="AH27" s="9">
        <f>P27+'01.11.2018'!AH27</f>
        <v>0</v>
      </c>
      <c r="AI27" s="1">
        <f t="shared" si="5"/>
        <v>1745</v>
      </c>
      <c r="AJ27" s="10">
        <f t="shared" si="8"/>
        <v>0</v>
      </c>
      <c r="AK27" s="10">
        <f t="shared" si="7"/>
        <v>0</v>
      </c>
    </row>
    <row r="28" spans="1:37" ht="31.5" customHeight="1" x14ac:dyDescent="0.3">
      <c r="A28" s="25" t="s">
        <v>29</v>
      </c>
      <c r="B28" s="25" t="s">
        <v>30</v>
      </c>
      <c r="C28" s="53">
        <f>'01.11.2018'!C28</f>
        <v>137</v>
      </c>
      <c r="D28" s="1">
        <f t="shared" si="0"/>
        <v>11.416666666666666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M28+'01.11.2018'!AE28</f>
        <v>113</v>
      </c>
      <c r="AF28" s="9">
        <f>N28+'01.11.2018'!AF28</f>
        <v>0</v>
      </c>
      <c r="AG28" s="9">
        <f>O28+'01.11.2018'!AG28</f>
        <v>0</v>
      </c>
      <c r="AH28" s="9">
        <f>P28+'01.11.2018'!AH28</f>
        <v>0</v>
      </c>
      <c r="AI28" s="1">
        <f t="shared" si="5"/>
        <v>10</v>
      </c>
      <c r="AJ28" s="10">
        <f t="shared" si="8"/>
        <v>0</v>
      </c>
      <c r="AK28" s="10">
        <f t="shared" si="7"/>
        <v>0</v>
      </c>
    </row>
    <row r="29" spans="1:37" ht="29.25" customHeight="1" x14ac:dyDescent="0.3">
      <c r="A29" s="25" t="s">
        <v>26</v>
      </c>
      <c r="B29" s="25" t="s">
        <v>27</v>
      </c>
      <c r="C29" s="53">
        <f>'01.11.2018'!C29</f>
        <v>61177</v>
      </c>
      <c r="D29" s="1">
        <f t="shared" si="0"/>
        <v>5098.083333333333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M29+'01.11.2018'!AE29</f>
        <v>1191</v>
      </c>
      <c r="AF29" s="9">
        <f>N29+'01.11.2018'!AF29</f>
        <v>0</v>
      </c>
      <c r="AG29" s="9">
        <f>O29+'01.11.2018'!AG29</f>
        <v>0</v>
      </c>
      <c r="AH29" s="9">
        <f>P29+'01.11.2018'!AH29</f>
        <v>0</v>
      </c>
      <c r="AI29" s="1">
        <f t="shared" si="5"/>
        <v>108</v>
      </c>
      <c r="AJ29" s="10">
        <f t="shared" si="8"/>
        <v>0</v>
      </c>
      <c r="AK29" s="10">
        <f t="shared" si="7"/>
        <v>0</v>
      </c>
    </row>
    <row r="30" spans="1:37" ht="32.25" customHeight="1" x14ac:dyDescent="0.3">
      <c r="A30" s="25" t="s">
        <v>10</v>
      </c>
      <c r="B30" s="25" t="s">
        <v>38</v>
      </c>
      <c r="C30" s="53">
        <f>'01.11.2018'!C30</f>
        <v>19825</v>
      </c>
      <c r="D30" s="1">
        <f t="shared" si="0"/>
        <v>1652.0833333333333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M30+'01.11.2018'!AE30</f>
        <v>460</v>
      </c>
      <c r="AF30" s="9">
        <f>N30+'01.11.2018'!AF30</f>
        <v>0</v>
      </c>
      <c r="AG30" s="9">
        <f>O30+'01.11.2018'!AG30</f>
        <v>0</v>
      </c>
      <c r="AH30" s="9">
        <f>P30+'01.11.2018'!AH30</f>
        <v>0</v>
      </c>
      <c r="AI30" s="1">
        <f t="shared" si="5"/>
        <v>42</v>
      </c>
      <c r="AJ30" s="10">
        <f t="shared" si="8"/>
        <v>0</v>
      </c>
      <c r="AK30" s="10">
        <f t="shared" si="7"/>
        <v>0</v>
      </c>
    </row>
    <row r="31" spans="1:37" ht="31.5" customHeight="1" x14ac:dyDescent="0.3">
      <c r="A31" s="25" t="s">
        <v>14</v>
      </c>
      <c r="B31" s="25" t="s">
        <v>38</v>
      </c>
      <c r="C31" s="53">
        <f>'01.11.2018'!C31</f>
        <v>178427</v>
      </c>
      <c r="D31" s="1">
        <f t="shared" si="0"/>
        <v>14868.916666666666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1"/>
        <v>0</v>
      </c>
      <c r="Z31" s="9">
        <f t="shared" si="2"/>
        <v>0</v>
      </c>
      <c r="AA31" s="9">
        <f t="shared" si="3"/>
        <v>0</v>
      </c>
      <c r="AB31" s="37"/>
      <c r="AC31" s="39"/>
      <c r="AD31" s="9">
        <f t="shared" si="4"/>
        <v>0</v>
      </c>
      <c r="AE31" s="9">
        <f>M31+'01.11.2018'!AE31</f>
        <v>126766</v>
      </c>
      <c r="AF31" s="9">
        <f>N31+'01.11.2018'!AF31</f>
        <v>0</v>
      </c>
      <c r="AG31" s="9">
        <f>O31+'01.11.2018'!AG31</f>
        <v>28982</v>
      </c>
      <c r="AH31" s="9">
        <f>P31+'01.11.2018'!AH31</f>
        <v>47569</v>
      </c>
      <c r="AI31" s="1">
        <f t="shared" si="5"/>
        <v>14159</v>
      </c>
      <c r="AJ31" s="10">
        <f t="shared" si="8"/>
        <v>0</v>
      </c>
      <c r="AK31" s="10">
        <f t="shared" si="7"/>
        <v>0</v>
      </c>
    </row>
    <row r="32" spans="1:37" ht="39.75" customHeight="1" x14ac:dyDescent="0.3">
      <c r="A32" s="25" t="s">
        <v>62</v>
      </c>
      <c r="B32" s="25" t="s">
        <v>68</v>
      </c>
      <c r="C32" s="53">
        <f>'01.11.2018'!C32</f>
        <v>33174</v>
      </c>
      <c r="D32" s="1">
        <f t="shared" si="0"/>
        <v>2764.5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M32+'01.11.2018'!AE32</f>
        <v>0</v>
      </c>
      <c r="AF32" s="9">
        <f>N32+'01.11.2018'!AF32</f>
        <v>0</v>
      </c>
      <c r="AG32" s="9">
        <f>O32+'01.11.2018'!AG32</f>
        <v>0</v>
      </c>
      <c r="AH32" s="9">
        <f>P32+'01.11.2018'!AH32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3">
      <c r="A33" s="25" t="s">
        <v>63</v>
      </c>
      <c r="B33" s="25" t="s">
        <v>64</v>
      </c>
      <c r="C33" s="53">
        <f>'01.11.2018'!C33</f>
        <v>16585</v>
      </c>
      <c r="D33" s="1">
        <f t="shared" si="0"/>
        <v>1382.0833333333333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M33+'01.11.2018'!AE33</f>
        <v>0</v>
      </c>
      <c r="AF33" s="9">
        <f>N33+'01.11.2018'!AF33</f>
        <v>0</v>
      </c>
      <c r="AG33" s="9">
        <f>O33+'01.11.2018'!AG33</f>
        <v>0</v>
      </c>
      <c r="AH33" s="9">
        <f>P33+'01.11.2018'!AH33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3">
      <c r="A34" s="26" t="s">
        <v>65</v>
      </c>
      <c r="B34" s="27" t="s">
        <v>67</v>
      </c>
      <c r="C34" s="53">
        <f>'01.11.2018'!C34</f>
        <v>32815</v>
      </c>
      <c r="D34" s="1">
        <f t="shared" si="0"/>
        <v>2734.5833333333335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M34+'01.11.2018'!AE34</f>
        <v>0</v>
      </c>
      <c r="AF34" s="9">
        <f>N34+'01.11.2018'!AF34</f>
        <v>0</v>
      </c>
      <c r="AG34" s="9">
        <f>O34+'01.11.2018'!AG34</f>
        <v>0</v>
      </c>
      <c r="AH34" s="9">
        <f>P34+'01.11.2018'!AH34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3">
      <c r="A35" s="26" t="s">
        <v>65</v>
      </c>
      <c r="B35" s="27" t="s">
        <v>66</v>
      </c>
      <c r="C35" s="53">
        <f>'01.11.2018'!C35</f>
        <v>137</v>
      </c>
      <c r="D35" s="1">
        <f t="shared" si="0"/>
        <v>11.416666666666666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M35+'01.11.2018'!AE35</f>
        <v>0</v>
      </c>
      <c r="AF35" s="9">
        <f>N35+'01.11.2018'!AF35</f>
        <v>0</v>
      </c>
      <c r="AG35" s="9">
        <f>O35+'01.11.2018'!AG35</f>
        <v>0</v>
      </c>
      <c r="AH35" s="9">
        <f>P35+'01.11.2018'!AH35</f>
        <v>0</v>
      </c>
      <c r="AI35" s="1">
        <f t="shared" si="5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3">
      <c r="A36" s="69" t="s">
        <v>17</v>
      </c>
      <c r="B36" s="69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3">
      <c r="A37" s="25" t="s">
        <v>15</v>
      </c>
      <c r="B37" s="25" t="s">
        <v>41</v>
      </c>
      <c r="C37" s="53">
        <f>'01.11.2018'!C37</f>
        <v>98548</v>
      </c>
      <c r="D37" s="1">
        <f t="shared" si="0"/>
        <v>8212.3333333333339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0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M37+'01.11.2018'!AE37</f>
        <v>32806</v>
      </c>
      <c r="AF37" s="9">
        <f>N37+'01.11.2018'!AF37</f>
        <v>0</v>
      </c>
      <c r="AG37" s="9">
        <f>O37+'01.11.2018'!AG37</f>
        <v>0</v>
      </c>
      <c r="AH37" s="9">
        <f>P37+'01.11.2018'!AH37</f>
        <v>0</v>
      </c>
      <c r="AI37" s="1">
        <f t="shared" si="5"/>
        <v>2982</v>
      </c>
      <c r="AJ37" s="10">
        <f>(Y37+Z37+AA37)/D37</f>
        <v>0</v>
      </c>
      <c r="AK37" s="10">
        <f>(Y37+Z37+AA37)/AI37</f>
        <v>0</v>
      </c>
    </row>
    <row r="38" spans="1:38" ht="35.25" customHeight="1" x14ac:dyDescent="0.3">
      <c r="A38" s="25" t="s">
        <v>33</v>
      </c>
      <c r="B38" s="25" t="s">
        <v>43</v>
      </c>
      <c r="C38" s="53">
        <f>'01.11.2018'!C38</f>
        <v>2147</v>
      </c>
      <c r="D38" s="1">
        <f t="shared" si="0"/>
        <v>178.91666666666666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M38+'01.11.2018'!AE38</f>
        <v>0</v>
      </c>
      <c r="AF38" s="9">
        <f>N38+'01.11.2018'!AF38</f>
        <v>0</v>
      </c>
      <c r="AG38" s="9">
        <f>O38+'01.11.2018'!AG38</f>
        <v>0</v>
      </c>
      <c r="AH38" s="9">
        <f>P38+'01.11.2018'!AH38</f>
        <v>0</v>
      </c>
      <c r="AI38" s="1">
        <f t="shared" si="5"/>
        <v>0</v>
      </c>
      <c r="AJ38" s="10">
        <f t="shared" ref="AJ38:AJ39" si="9">(Y38+Z38+AA38)/D38</f>
        <v>0</v>
      </c>
      <c r="AK38" s="10" t="e">
        <f t="shared" si="7"/>
        <v>#DIV/0!</v>
      </c>
    </row>
    <row r="39" spans="1:38" ht="39" customHeight="1" x14ac:dyDescent="0.3">
      <c r="A39" s="25" t="s">
        <v>16</v>
      </c>
      <c r="B39" s="25" t="s">
        <v>31</v>
      </c>
      <c r="C39" s="53">
        <f>'01.11.2018'!C39</f>
        <v>189226</v>
      </c>
      <c r="D39" s="1">
        <f t="shared" si="0"/>
        <v>15768.833333333334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0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M39+'01.11.2018'!AE39</f>
        <v>81452</v>
      </c>
      <c r="AF39" s="9">
        <f>N39+'01.11.2018'!AF39</f>
        <v>0</v>
      </c>
      <c r="AG39" s="9">
        <f>O39+'01.11.2018'!AG39</f>
        <v>0</v>
      </c>
      <c r="AH39" s="9">
        <f>P39+'01.11.2018'!AH39</f>
        <v>0</v>
      </c>
      <c r="AI39" s="1">
        <f t="shared" si="5"/>
        <v>7405</v>
      </c>
      <c r="AJ39" s="10">
        <f t="shared" si="9"/>
        <v>0</v>
      </c>
      <c r="AK39" s="10">
        <f t="shared" si="7"/>
        <v>0</v>
      </c>
    </row>
    <row r="40" spans="1:38" ht="33.75" customHeight="1" x14ac:dyDescent="0.3">
      <c r="A40" s="28" t="s">
        <v>16</v>
      </c>
      <c r="B40" s="28" t="s">
        <v>32</v>
      </c>
      <c r="C40" s="53">
        <f>'01.11.2018'!C40</f>
        <v>3741</v>
      </c>
      <c r="D40" s="1">
        <f t="shared" si="0"/>
        <v>311.75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M40+'01.11.2018'!AE40</f>
        <v>0</v>
      </c>
      <c r="AF40" s="9">
        <f>N40+'01.11.2018'!AF40</f>
        <v>0</v>
      </c>
      <c r="AG40" s="9">
        <f>O40+'01.11.2018'!AG40</f>
        <v>0</v>
      </c>
      <c r="AH40" s="9">
        <f>P40+'01.11.2018'!AH40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3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6" x14ac:dyDescent="0.3">
      <c r="A42" s="62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</row>
    <row r="43" spans="1:38" ht="15" customHeight="1" x14ac:dyDescent="0.3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3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3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WRI1bZfjHpL6PpifCu/vlpEQGqMnbD+Vrst/XfJ+si1ryierz8mPlFa4ajwi1WItq46hm8SoS+S58ya/TzXTIw==" saltValue="sNP625iNXNp063lr2NgXJg==" spinCount="100000" sheet="1" objects="1" scenarios="1" formatCells="0" selectLockedCells="1"/>
  <mergeCells count="20">
    <mergeCell ref="A1:F1"/>
    <mergeCell ref="A2:A3"/>
    <mergeCell ref="B2:B3"/>
    <mergeCell ref="C2:C3"/>
    <mergeCell ref="D2:D3"/>
    <mergeCell ref="E2:H2"/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CA446C6A-1A93-4BC1-9F19-AD7A61EDD589}">
            <xm:f>'01.11.2018'!Y6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0996B3E3-9F47-4319-BDBA-D683393755B3}">
            <xm:f>'01.11.2018'!Y6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8C595C42-F95E-4152-A12D-724F0D01C093}">
            <xm:f>'01.11.2018'!Z6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0913786B-A67E-404A-9ECF-98761D9966CD}">
            <xm:f>'01.11.2018'!Z6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347EB08A-2B09-48DA-848A-4FF38D1DD93A}">
            <xm:f>'01.11.2018'!AA6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7D0738ED-5F8D-4757-BF24-236953B40500}">
            <xm:f>'01.11.2018'!AA6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3EC28544-B39C-4078-BCAA-C2AC66853921}">
            <xm:f>'01.11.2018'!AD6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DE09F83D-0FB9-47DD-AB65-56FE662CD14B}">
            <xm:f>'01.11.2018'!AD6</xm:f>
            <x14:dxf/>
          </x14:cfRule>
          <xm:sqref>H6:H15 H17:H35 H37:H40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60" zoomScaleNormal="60" workbookViewId="0">
      <pane xSplit="2" ySplit="5" topLeftCell="C6" activePane="bottomRight" state="frozen"/>
      <selection activeCell="AH13" sqref="AH13"/>
      <selection pane="topRight" activeCell="AH13" sqref="AH13"/>
      <selection pane="bottomLeft" activeCell="AH13" sqref="AH13"/>
      <selection pane="bottomRight" activeCell="E6" sqref="E6"/>
    </sheetView>
  </sheetViews>
  <sheetFormatPr defaultColWidth="9.109375" defaultRowHeight="14.4" x14ac:dyDescent="0.3"/>
  <cols>
    <col min="1" max="1" width="18.5546875" style="7" customWidth="1"/>
    <col min="2" max="2" width="28" style="7" customWidth="1"/>
    <col min="3" max="3" width="11.5546875" style="7" customWidth="1"/>
    <col min="4" max="4" width="10.44140625" style="7" customWidth="1"/>
    <col min="5" max="5" width="13.109375" style="7" customWidth="1"/>
    <col min="6" max="6" width="10.33203125" style="7" customWidth="1"/>
    <col min="7" max="7" width="12.5546875" style="7" customWidth="1"/>
    <col min="8" max="8" width="11.6640625" style="23" customWidth="1"/>
    <col min="9" max="9" width="12.44140625" style="7" customWidth="1"/>
    <col min="10" max="10" width="9.33203125" style="7" customWidth="1"/>
    <col min="11" max="11" width="10.5546875" style="7" customWidth="1"/>
    <col min="12" max="12" width="11.33203125" style="23" customWidth="1"/>
    <col min="13" max="13" width="12.6640625" style="7" customWidth="1"/>
    <col min="14" max="14" width="10.5546875" style="7" customWidth="1"/>
    <col min="15" max="15" width="10.88671875" style="7" customWidth="1"/>
    <col min="16" max="16" width="11.88671875" style="23" customWidth="1"/>
    <col min="17" max="17" width="11.33203125" style="7" customWidth="1"/>
    <col min="18" max="18" width="8.88671875" style="7" customWidth="1"/>
    <col min="19" max="19" width="9.88671875" style="7" customWidth="1"/>
    <col min="20" max="20" width="10.109375" style="7" customWidth="1"/>
    <col min="21" max="21" width="9.33203125" style="7" customWidth="1"/>
    <col min="22" max="22" width="9.5546875" style="7" customWidth="1"/>
    <col min="23" max="23" width="10.44140625" style="7" customWidth="1"/>
    <col min="24" max="24" width="10.88671875" style="7" customWidth="1"/>
    <col min="25" max="25" width="13.5546875" style="7" customWidth="1"/>
    <col min="26" max="26" width="11" style="7" customWidth="1"/>
    <col min="27" max="27" width="12.109375" style="7" customWidth="1"/>
    <col min="28" max="28" width="11" style="7" customWidth="1"/>
    <col min="29" max="29" width="13.109375" style="7" customWidth="1"/>
    <col min="30" max="30" width="12.5546875" style="23" customWidth="1"/>
    <col min="31" max="31" width="13" style="7" customWidth="1"/>
    <col min="32" max="32" width="10.6640625" style="7" customWidth="1"/>
    <col min="33" max="33" width="11.33203125" style="7" customWidth="1"/>
    <col min="34" max="34" width="12.109375" style="7" customWidth="1"/>
    <col min="35" max="35" width="10" style="7" customWidth="1"/>
    <col min="36" max="36" width="10.88671875" style="7" customWidth="1"/>
    <col min="37" max="37" width="10.6640625" style="7" customWidth="1"/>
    <col min="38" max="38" width="17.33203125" style="7" hidden="1" customWidth="1"/>
    <col min="39" max="16384" width="9.109375" style="7"/>
  </cols>
  <sheetData>
    <row r="1" spans="1:38" ht="31.5" customHeight="1" x14ac:dyDescent="0.3">
      <c r="A1" s="74" t="s">
        <v>45</v>
      </c>
      <c r="B1" s="75"/>
      <c r="C1" s="75"/>
      <c r="D1" s="75"/>
      <c r="E1" s="75"/>
      <c r="F1" s="75"/>
      <c r="G1" s="46">
        <v>43466</v>
      </c>
      <c r="H1" s="21"/>
      <c r="I1" s="16"/>
      <c r="J1" s="16"/>
      <c r="K1" s="16"/>
      <c r="L1" s="21"/>
      <c r="M1" s="16"/>
      <c r="N1" s="16"/>
      <c r="O1" s="16"/>
      <c r="P1" s="21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21"/>
      <c r="AE1" s="32"/>
      <c r="AF1" s="32"/>
      <c r="AG1" s="32"/>
      <c r="AH1" s="32"/>
      <c r="AI1" s="32"/>
      <c r="AJ1" s="32"/>
    </row>
    <row r="2" spans="1:38" s="20" customFormat="1" ht="80.25" customHeight="1" x14ac:dyDescent="0.3">
      <c r="A2" s="65" t="s">
        <v>0</v>
      </c>
      <c r="B2" s="65" t="s">
        <v>21</v>
      </c>
      <c r="C2" s="65" t="s">
        <v>77</v>
      </c>
      <c r="D2" s="65" t="s">
        <v>13</v>
      </c>
      <c r="E2" s="76" t="s">
        <v>73</v>
      </c>
      <c r="F2" s="76"/>
      <c r="G2" s="76"/>
      <c r="H2" s="76"/>
      <c r="I2" s="66" t="s">
        <v>74</v>
      </c>
      <c r="J2" s="66"/>
      <c r="K2" s="66"/>
      <c r="L2" s="66"/>
      <c r="M2" s="77" t="s">
        <v>75</v>
      </c>
      <c r="N2" s="78"/>
      <c r="O2" s="78"/>
      <c r="P2" s="78"/>
      <c r="Q2" s="79" t="s">
        <v>69</v>
      </c>
      <c r="R2" s="80"/>
      <c r="S2" s="80"/>
      <c r="T2" s="81" t="s">
        <v>70</v>
      </c>
      <c r="U2" s="82"/>
      <c r="V2" s="82"/>
      <c r="W2" s="66" t="s">
        <v>46</v>
      </c>
      <c r="X2" s="66" t="s">
        <v>71</v>
      </c>
      <c r="Y2" s="76" t="s">
        <v>72</v>
      </c>
      <c r="Z2" s="76"/>
      <c r="AA2" s="76"/>
      <c r="AB2" s="76"/>
      <c r="AC2" s="76"/>
      <c r="AD2" s="76"/>
      <c r="AE2" s="67" t="s">
        <v>76</v>
      </c>
      <c r="AF2" s="68"/>
      <c r="AG2" s="68"/>
      <c r="AH2" s="68"/>
      <c r="AI2" s="65" t="s">
        <v>81</v>
      </c>
      <c r="AJ2" s="64" t="s">
        <v>42</v>
      </c>
      <c r="AK2" s="64"/>
      <c r="AL2" s="35">
        <v>43101</v>
      </c>
    </row>
    <row r="3" spans="1:38" s="18" customFormat="1" ht="174.75" customHeight="1" x14ac:dyDescent="0.3">
      <c r="A3" s="65"/>
      <c r="B3" s="65"/>
      <c r="C3" s="65"/>
      <c r="D3" s="65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6"/>
      <c r="X3" s="66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5"/>
      <c r="AJ3" s="54" t="s">
        <v>83</v>
      </c>
      <c r="AK3" s="55" t="s">
        <v>84</v>
      </c>
      <c r="AL3" s="36">
        <f>ROUND((G1-AL2)/30,0)</f>
        <v>12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3">
      <c r="A5" s="71" t="s">
        <v>1</v>
      </c>
      <c r="B5" s="72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3">
      <c r="A6" s="25" t="s">
        <v>2</v>
      </c>
      <c r="B6" s="25" t="s">
        <v>34</v>
      </c>
      <c r="C6" s="53">
        <f>'01.12.2018'!C6</f>
        <v>113918</v>
      </c>
      <c r="D6" s="1">
        <f t="shared" ref="D6:D40" si="0">C6/12</f>
        <v>9493.1666666666661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M6+'01.12.2018'!AE6</f>
        <v>100519</v>
      </c>
      <c r="AF6" s="9">
        <f>N6+'01.12.2018'!AF6</f>
        <v>0</v>
      </c>
      <c r="AG6" s="9">
        <f>O6+'01.12.2018'!AG6</f>
        <v>0</v>
      </c>
      <c r="AH6" s="9">
        <f>P6+'01.12.2018'!AH6</f>
        <v>0</v>
      </c>
      <c r="AI6" s="1">
        <f>ROUND((AE6+AF6+AG6)/$AL$3,0)</f>
        <v>8377</v>
      </c>
      <c r="AJ6" s="10">
        <f>(Y6+Z6+AA6)/D6</f>
        <v>0</v>
      </c>
      <c r="AK6" s="10">
        <f>(Y6+Z6+AA6)/AI6</f>
        <v>0</v>
      </c>
    </row>
    <row r="7" spans="1:38" ht="29.25" customHeight="1" x14ac:dyDescent="0.3">
      <c r="A7" s="25" t="s">
        <v>2</v>
      </c>
      <c r="B7" s="25" t="s">
        <v>35</v>
      </c>
      <c r="C7" s="53">
        <f>'01.12.2018'!C7</f>
        <v>990944</v>
      </c>
      <c r="D7" s="1">
        <f t="shared" si="0"/>
        <v>82578.666666666672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0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M7+'01.12.2018'!AE7</f>
        <v>55774.5</v>
      </c>
      <c r="AF7" s="9">
        <f>N7+'01.12.2018'!AF7</f>
        <v>0</v>
      </c>
      <c r="AG7" s="9">
        <f>O7+'01.12.2018'!AG7</f>
        <v>0</v>
      </c>
      <c r="AH7" s="9">
        <f>P7+'01.12.2018'!AH7</f>
        <v>0</v>
      </c>
      <c r="AI7" s="1">
        <f t="shared" ref="AI7:AI39" si="5">ROUND((AE7+AF7+AG7)/$AL$3,0)</f>
        <v>4648</v>
      </c>
      <c r="AJ7" s="10">
        <f t="shared" ref="AJ7:AJ12" si="6">(Y7+Z7+AA7)/D7</f>
        <v>0</v>
      </c>
      <c r="AK7" s="10">
        <f t="shared" ref="AK7:AK39" si="7">(Y7+Z7+AA7)/AI7</f>
        <v>0</v>
      </c>
    </row>
    <row r="8" spans="1:38" ht="29.25" customHeight="1" x14ac:dyDescent="0.3">
      <c r="A8" s="25" t="s">
        <v>2</v>
      </c>
      <c r="B8" s="25" t="s">
        <v>40</v>
      </c>
      <c r="C8" s="53">
        <f>'01.12.2018'!C8</f>
        <v>1058</v>
      </c>
      <c r="D8" s="1">
        <f t="shared" si="0"/>
        <v>88.166666666666671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M8+'01.12.2018'!AE8</f>
        <v>1476</v>
      </c>
      <c r="AF8" s="9">
        <f>N8+'01.12.2018'!AF8</f>
        <v>0</v>
      </c>
      <c r="AG8" s="9">
        <f>O8+'01.12.2018'!AG8</f>
        <v>0</v>
      </c>
      <c r="AH8" s="9">
        <f>P8+'01.12.2018'!AH8</f>
        <v>0</v>
      </c>
      <c r="AI8" s="1">
        <f t="shared" si="5"/>
        <v>123</v>
      </c>
      <c r="AJ8" s="10">
        <f t="shared" si="6"/>
        <v>0</v>
      </c>
      <c r="AK8" s="10">
        <f t="shared" si="7"/>
        <v>0</v>
      </c>
    </row>
    <row r="9" spans="1:38" ht="33.75" customHeight="1" x14ac:dyDescent="0.3">
      <c r="A9" s="25" t="s">
        <v>2</v>
      </c>
      <c r="B9" s="25" t="s">
        <v>59</v>
      </c>
      <c r="C9" s="53">
        <f>'01.12.2018'!C9</f>
        <v>1266</v>
      </c>
      <c r="D9" s="1">
        <f t="shared" si="0"/>
        <v>105.5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M9+'01.12.2018'!AE9</f>
        <v>0</v>
      </c>
      <c r="AF9" s="9">
        <f>N9+'01.12.2018'!AF9</f>
        <v>0</v>
      </c>
      <c r="AG9" s="9">
        <f>O9+'01.12.2018'!AG9</f>
        <v>0</v>
      </c>
      <c r="AH9" s="9">
        <f>P9+'01.12.2018'!AH9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3">
      <c r="A10" s="25" t="s">
        <v>3</v>
      </c>
      <c r="B10" s="25" t="s">
        <v>36</v>
      </c>
      <c r="C10" s="53">
        <f>'01.12.2018'!C10</f>
        <v>288010</v>
      </c>
      <c r="D10" s="1">
        <f t="shared" si="0"/>
        <v>24000.833333333332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0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M10+'01.12.2018'!AE10</f>
        <v>210510</v>
      </c>
      <c r="AF10" s="9">
        <f>N10+'01.12.2018'!AF10</f>
        <v>0</v>
      </c>
      <c r="AG10" s="9">
        <f>O10+'01.12.2018'!AG10</f>
        <v>0</v>
      </c>
      <c r="AH10" s="9">
        <f>P10+'01.12.2018'!AH10</f>
        <v>0</v>
      </c>
      <c r="AI10" s="1">
        <f t="shared" si="5"/>
        <v>17543</v>
      </c>
      <c r="AJ10" s="10">
        <f t="shared" si="6"/>
        <v>0</v>
      </c>
      <c r="AK10" s="10">
        <f t="shared" si="7"/>
        <v>0</v>
      </c>
    </row>
    <row r="11" spans="1:38" ht="24.75" customHeight="1" x14ac:dyDescent="0.3">
      <c r="A11" s="25" t="s">
        <v>3</v>
      </c>
      <c r="B11" s="25" t="s">
        <v>58</v>
      </c>
      <c r="C11" s="53">
        <f>'01.12.2018'!C11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M11+'01.12.2018'!AE11</f>
        <v>0</v>
      </c>
      <c r="AF11" s="9">
        <f>N11+'01.12.2018'!AF11</f>
        <v>0</v>
      </c>
      <c r="AG11" s="9">
        <f>O11+'01.12.2018'!AG11</f>
        <v>0</v>
      </c>
      <c r="AH11" s="9">
        <f>P11+'01.12.2018'!AH11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3">
      <c r="A12" s="25" t="s">
        <v>4</v>
      </c>
      <c r="B12" s="25" t="s">
        <v>36</v>
      </c>
      <c r="C12" s="53">
        <f>'01.12.2018'!C12</f>
        <v>1963</v>
      </c>
      <c r="D12" s="1">
        <f t="shared" si="0"/>
        <v>163.58333333333334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0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M12+'01.12.2018'!AE12</f>
        <v>192</v>
      </c>
      <c r="AF12" s="9">
        <f>N12+'01.12.2018'!AF12</f>
        <v>0</v>
      </c>
      <c r="AG12" s="9">
        <f>O12+'01.12.2018'!AG12</f>
        <v>0</v>
      </c>
      <c r="AH12" s="9">
        <f>P12+'01.12.2018'!AH12</f>
        <v>0</v>
      </c>
      <c r="AI12" s="1">
        <f t="shared" si="5"/>
        <v>16</v>
      </c>
      <c r="AJ12" s="10">
        <f t="shared" si="6"/>
        <v>0</v>
      </c>
      <c r="AK12" s="10">
        <f t="shared" si="7"/>
        <v>0</v>
      </c>
    </row>
    <row r="13" spans="1:38" ht="31.5" customHeight="1" x14ac:dyDescent="0.3">
      <c r="A13" s="25" t="s">
        <v>19</v>
      </c>
      <c r="B13" s="25" t="s">
        <v>37</v>
      </c>
      <c r="C13" s="53">
        <f>'01.12.2018'!C13</f>
        <v>412907</v>
      </c>
      <c r="D13" s="1">
        <f t="shared" si="0"/>
        <v>34408.916666666664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0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M13+'01.12.2018'!AE13</f>
        <v>344712</v>
      </c>
      <c r="AF13" s="9">
        <f>N13+'01.12.2018'!AF13</f>
        <v>0</v>
      </c>
      <c r="AG13" s="9">
        <f>O13+'01.12.2018'!AG13</f>
        <v>0</v>
      </c>
      <c r="AH13" s="9">
        <f>P13+'01.12.2018'!AH13</f>
        <v>0</v>
      </c>
      <c r="AI13" s="1">
        <f t="shared" si="5"/>
        <v>28726</v>
      </c>
      <c r="AJ13" s="10">
        <f>(Y13+Z13+AA13)/D13</f>
        <v>0</v>
      </c>
      <c r="AK13" s="10">
        <f>(Y13+Z13+AA13)/AI13</f>
        <v>0</v>
      </c>
    </row>
    <row r="14" spans="1:38" ht="27.75" customHeight="1" x14ac:dyDescent="0.3">
      <c r="A14" s="25" t="s">
        <v>5</v>
      </c>
      <c r="B14" s="25" t="s">
        <v>24</v>
      </c>
      <c r="C14" s="53">
        <f>'01.12.2018'!C14</f>
        <v>213593</v>
      </c>
      <c r="D14" s="1">
        <f t="shared" si="0"/>
        <v>17799.416666666668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0</v>
      </c>
      <c r="Z14" s="9">
        <f>(F14+J14)-N14</f>
        <v>0</v>
      </c>
      <c r="AA14" s="9">
        <f t="shared" si="3"/>
        <v>0</v>
      </c>
      <c r="AB14" s="37"/>
      <c r="AC14" s="39"/>
      <c r="AD14" s="9">
        <f>(H14+L14+V14+X14)-S14-P14-W14</f>
        <v>0</v>
      </c>
      <c r="AE14" s="9">
        <f>M14+'01.12.2018'!AE14</f>
        <v>129217.5</v>
      </c>
      <c r="AF14" s="9">
        <f>N14+'01.12.2018'!AF14</f>
        <v>0</v>
      </c>
      <c r="AG14" s="9">
        <f>O14+'01.12.2018'!AG14</f>
        <v>0</v>
      </c>
      <c r="AH14" s="9">
        <f>P14+'01.12.2018'!AH14</f>
        <v>0</v>
      </c>
      <c r="AI14" s="1">
        <f t="shared" si="5"/>
        <v>10768</v>
      </c>
      <c r="AJ14" s="10">
        <f>(Y14+Z14+AA14)/D14</f>
        <v>0</v>
      </c>
      <c r="AK14" s="10">
        <f>(Y14+Z14+AA14)/AI14</f>
        <v>0</v>
      </c>
    </row>
    <row r="15" spans="1:38" ht="32.25" customHeight="1" x14ac:dyDescent="0.3">
      <c r="A15" s="25" t="s">
        <v>5</v>
      </c>
      <c r="B15" s="25" t="s">
        <v>59</v>
      </c>
      <c r="C15" s="53">
        <f>'01.12.2018'!C15</f>
        <v>1266</v>
      </c>
      <c r="D15" s="1">
        <f t="shared" si="0"/>
        <v>105.5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M15+'01.12.2018'!AE15</f>
        <v>330</v>
      </c>
      <c r="AF15" s="9">
        <f>N15+'01.12.2018'!AF15</f>
        <v>0</v>
      </c>
      <c r="AG15" s="9">
        <f>O15+'01.12.2018'!AG15</f>
        <v>0</v>
      </c>
      <c r="AH15" s="9">
        <f>P15+'01.12.2018'!AH15</f>
        <v>0</v>
      </c>
      <c r="AI15" s="1">
        <f t="shared" si="5"/>
        <v>28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3">
      <c r="A16" s="69" t="s">
        <v>6</v>
      </c>
      <c r="B16" s="70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3">
      <c r="A17" s="25" t="s">
        <v>7</v>
      </c>
      <c r="B17" s="25" t="s">
        <v>39</v>
      </c>
      <c r="C17" s="53">
        <f>'01.12.2018'!C17</f>
        <v>11223</v>
      </c>
      <c r="D17" s="1">
        <f t="shared" si="0"/>
        <v>935.25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0</v>
      </c>
      <c r="Z17" s="9">
        <f t="shared" si="2"/>
        <v>0</v>
      </c>
      <c r="AA17" s="9">
        <f t="shared" si="3"/>
        <v>0</v>
      </c>
      <c r="AB17" s="37"/>
      <c r="AC17" s="39"/>
      <c r="AD17" s="9">
        <f t="shared" si="4"/>
        <v>0</v>
      </c>
      <c r="AE17" s="9">
        <f>M17+'01.12.2018'!AE17</f>
        <v>18551</v>
      </c>
      <c r="AF17" s="9">
        <f>N17+'01.12.2018'!AF17</f>
        <v>0</v>
      </c>
      <c r="AG17" s="9">
        <f>O17+'01.12.2018'!AG17</f>
        <v>1771</v>
      </c>
      <c r="AH17" s="9">
        <f>P17+'01.12.2018'!AH17</f>
        <v>1044</v>
      </c>
      <c r="AI17" s="1">
        <f t="shared" si="5"/>
        <v>1694</v>
      </c>
      <c r="AJ17" s="10">
        <f>(Y17+Z17+AA17)/D17</f>
        <v>0</v>
      </c>
      <c r="AK17" s="10">
        <f>(Y17+Z17+AA17)/AI17</f>
        <v>0</v>
      </c>
    </row>
    <row r="18" spans="1:37" ht="31.5" customHeight="1" x14ac:dyDescent="0.3">
      <c r="A18" s="25" t="s">
        <v>20</v>
      </c>
      <c r="B18" s="25" t="s">
        <v>38</v>
      </c>
      <c r="C18" s="53">
        <f>'01.12.2018'!C18</f>
        <v>230063</v>
      </c>
      <c r="D18" s="1">
        <f t="shared" si="0"/>
        <v>19171.916666666668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1"/>
        <v>0</v>
      </c>
      <c r="Z18" s="9">
        <f t="shared" si="2"/>
        <v>0</v>
      </c>
      <c r="AA18" s="9">
        <f t="shared" si="3"/>
        <v>0</v>
      </c>
      <c r="AB18" s="37"/>
      <c r="AC18" s="39"/>
      <c r="AD18" s="9">
        <f t="shared" si="4"/>
        <v>0</v>
      </c>
      <c r="AE18" s="9">
        <f>M18+'01.12.2018'!AE18</f>
        <v>135202</v>
      </c>
      <c r="AF18" s="9">
        <f>N18+'01.12.2018'!AF18</f>
        <v>0</v>
      </c>
      <c r="AG18" s="9">
        <f>O18+'01.12.2018'!AG18</f>
        <v>1474</v>
      </c>
      <c r="AH18" s="9">
        <f>P18+'01.12.2018'!AH18</f>
        <v>44110</v>
      </c>
      <c r="AI18" s="1">
        <f t="shared" si="5"/>
        <v>11390</v>
      </c>
      <c r="AJ18" s="10">
        <f t="shared" ref="AJ18:AJ34" si="8">(Y18+Z18+AA18)/D18</f>
        <v>0</v>
      </c>
      <c r="AK18" s="10">
        <f t="shared" si="7"/>
        <v>0</v>
      </c>
    </row>
    <row r="19" spans="1:37" ht="26.25" customHeight="1" x14ac:dyDescent="0.3">
      <c r="A19" s="25" t="s">
        <v>8</v>
      </c>
      <c r="B19" s="25" t="s">
        <v>38</v>
      </c>
      <c r="C19" s="53">
        <f>'01.12.2018'!C19</f>
        <v>23775</v>
      </c>
      <c r="D19" s="1">
        <f t="shared" si="0"/>
        <v>1981.25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1"/>
        <v>0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0</v>
      </c>
      <c r="AE19" s="9">
        <f>M19+'01.12.2018'!AE19</f>
        <v>11505</v>
      </c>
      <c r="AF19" s="9">
        <f>N19+'01.12.2018'!AF19</f>
        <v>0</v>
      </c>
      <c r="AG19" s="9">
        <f>O19+'01.12.2018'!AG19</f>
        <v>7892</v>
      </c>
      <c r="AH19" s="9">
        <f>P19+'01.12.2018'!AH19</f>
        <v>14863</v>
      </c>
      <c r="AI19" s="1">
        <f t="shared" si="5"/>
        <v>1616</v>
      </c>
      <c r="AJ19" s="10">
        <f t="shared" si="8"/>
        <v>0</v>
      </c>
      <c r="AK19" s="10">
        <f t="shared" si="7"/>
        <v>0</v>
      </c>
    </row>
    <row r="20" spans="1:37" ht="27.75" customHeight="1" x14ac:dyDescent="0.3">
      <c r="A20" s="25" t="s">
        <v>8</v>
      </c>
      <c r="B20" s="25" t="s">
        <v>37</v>
      </c>
      <c r="C20" s="53">
        <f>'01.12.2018'!C20</f>
        <v>55475</v>
      </c>
      <c r="D20" s="1">
        <f>C20/12</f>
        <v>4622.916666666667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1"/>
        <v>0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0</v>
      </c>
      <c r="AE20" s="9">
        <f>M20+'01.12.2018'!AE20</f>
        <v>64148</v>
      </c>
      <c r="AF20" s="9">
        <f>N20+'01.12.2018'!AF20</f>
        <v>0</v>
      </c>
      <c r="AG20" s="9">
        <f>O20+'01.12.2018'!AG20</f>
        <v>23942</v>
      </c>
      <c r="AH20" s="9">
        <f>P20+'01.12.2018'!AH20</f>
        <v>14242</v>
      </c>
      <c r="AI20" s="1">
        <f t="shared" si="5"/>
        <v>7341</v>
      </c>
      <c r="AJ20" s="10">
        <f t="shared" si="8"/>
        <v>0</v>
      </c>
      <c r="AK20" s="10">
        <f t="shared" si="7"/>
        <v>0</v>
      </c>
    </row>
    <row r="21" spans="1:37" ht="32.25" customHeight="1" x14ac:dyDescent="0.3">
      <c r="A21" s="25" t="s">
        <v>8</v>
      </c>
      <c r="B21" s="25" t="s">
        <v>22</v>
      </c>
      <c r="C21" s="53">
        <f>'01.12.2018'!C21</f>
        <v>168</v>
      </c>
      <c r="D21" s="1">
        <f t="shared" si="0"/>
        <v>14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0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M21+'01.12.2018'!AE21</f>
        <v>323</v>
      </c>
      <c r="AF21" s="9">
        <f>N21+'01.12.2018'!AF21</f>
        <v>0</v>
      </c>
      <c r="AG21" s="9">
        <f>O21+'01.12.2018'!AG21</f>
        <v>0</v>
      </c>
      <c r="AH21" s="9">
        <f>P21+'01.12.2018'!AH21</f>
        <v>0</v>
      </c>
      <c r="AI21" s="1">
        <f t="shared" si="5"/>
        <v>27</v>
      </c>
      <c r="AJ21" s="10">
        <f t="shared" si="8"/>
        <v>0</v>
      </c>
      <c r="AK21" s="10">
        <f t="shared" si="7"/>
        <v>0</v>
      </c>
    </row>
    <row r="22" spans="1:37" ht="27.75" customHeight="1" x14ac:dyDescent="0.3">
      <c r="A22" s="25" t="s">
        <v>9</v>
      </c>
      <c r="B22" s="25" t="s">
        <v>24</v>
      </c>
      <c r="C22" s="53">
        <f>'01.12.2018'!C22</f>
        <v>32897</v>
      </c>
      <c r="D22" s="1">
        <f t="shared" si="0"/>
        <v>2741.4166666666665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1"/>
        <v>0</v>
      </c>
      <c r="Z22" s="9">
        <f t="shared" si="2"/>
        <v>0</v>
      </c>
      <c r="AA22" s="9">
        <f t="shared" si="3"/>
        <v>0</v>
      </c>
      <c r="AB22" s="37"/>
      <c r="AC22" s="39"/>
      <c r="AD22" s="9">
        <f t="shared" si="4"/>
        <v>0</v>
      </c>
      <c r="AE22" s="9">
        <f>M22+'01.12.2018'!AE22</f>
        <v>2186</v>
      </c>
      <c r="AF22" s="9">
        <f>N22+'01.12.2018'!AF22</f>
        <v>0</v>
      </c>
      <c r="AG22" s="9">
        <f>O22+'01.12.2018'!AG22</f>
        <v>12088.5</v>
      </c>
      <c r="AH22" s="9">
        <f>P22+'01.12.2018'!AH22</f>
        <v>2593</v>
      </c>
      <c r="AI22" s="1">
        <f t="shared" si="5"/>
        <v>1190</v>
      </c>
      <c r="AJ22" s="10">
        <f t="shared" si="8"/>
        <v>0</v>
      </c>
      <c r="AK22" s="10">
        <f t="shared" si="7"/>
        <v>0</v>
      </c>
    </row>
    <row r="23" spans="1:37" ht="29.25" customHeight="1" x14ac:dyDescent="0.3">
      <c r="A23" s="25" t="s">
        <v>23</v>
      </c>
      <c r="B23" s="25" t="s">
        <v>25</v>
      </c>
      <c r="C23" s="53">
        <f>'01.12.2018'!C23</f>
        <v>137</v>
      </c>
      <c r="D23" s="1">
        <f t="shared" si="0"/>
        <v>11.416666666666666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M23+'01.12.2018'!AE23</f>
        <v>193</v>
      </c>
      <c r="AF23" s="9">
        <f>N23+'01.12.2018'!AF23</f>
        <v>0</v>
      </c>
      <c r="AG23" s="9">
        <f>O23+'01.12.2018'!AG23</f>
        <v>0</v>
      </c>
      <c r="AH23" s="9">
        <f>P23+'01.12.2018'!AH23</f>
        <v>0</v>
      </c>
      <c r="AI23" s="1">
        <f t="shared" si="5"/>
        <v>16</v>
      </c>
      <c r="AJ23" s="10">
        <f t="shared" si="8"/>
        <v>0</v>
      </c>
      <c r="AK23" s="10">
        <f t="shared" si="7"/>
        <v>0</v>
      </c>
    </row>
    <row r="24" spans="1:37" ht="36.75" customHeight="1" x14ac:dyDescent="0.3">
      <c r="A24" s="25" t="s">
        <v>60</v>
      </c>
      <c r="B24" s="25" t="s">
        <v>61</v>
      </c>
      <c r="C24" s="53">
        <f>'01.12.2018'!C24</f>
        <v>137</v>
      </c>
      <c r="D24" s="1">
        <f t="shared" si="0"/>
        <v>11.416666666666666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M24+'01.12.2018'!AE24</f>
        <v>128</v>
      </c>
      <c r="AF24" s="9">
        <f>N24+'01.12.2018'!AF24</f>
        <v>0</v>
      </c>
      <c r="AG24" s="9">
        <f>O24+'01.12.2018'!AG24</f>
        <v>0</v>
      </c>
      <c r="AH24" s="9">
        <f>P24+'01.12.2018'!AH24</f>
        <v>0</v>
      </c>
      <c r="AI24" s="1">
        <f t="shared" si="5"/>
        <v>11</v>
      </c>
      <c r="AJ24" s="10">
        <f>(Y24+Z24+AA24)/D24</f>
        <v>0</v>
      </c>
      <c r="AK24" s="10">
        <f>(Y24+Z24+AA24)/AI24</f>
        <v>0</v>
      </c>
    </row>
    <row r="25" spans="1:37" ht="34.5" customHeight="1" x14ac:dyDescent="0.3">
      <c r="A25" s="25" t="s">
        <v>60</v>
      </c>
      <c r="B25" s="25" t="s">
        <v>44</v>
      </c>
      <c r="C25" s="53">
        <f>'01.12.2018'!C25</f>
        <v>277650</v>
      </c>
      <c r="D25" s="1">
        <f t="shared" si="0"/>
        <v>23137.5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1"/>
        <v>0</v>
      </c>
      <c r="Z25" s="9">
        <f t="shared" si="2"/>
        <v>0</v>
      </c>
      <c r="AA25" s="44">
        <f t="shared" si="3"/>
        <v>0</v>
      </c>
      <c r="AB25" s="37"/>
      <c r="AC25" s="39"/>
      <c r="AD25" s="9">
        <f t="shared" si="4"/>
        <v>0</v>
      </c>
      <c r="AE25" s="44">
        <f>M25+'01.12.2018'!AE25</f>
        <v>183774.47999999998</v>
      </c>
      <c r="AF25" s="9">
        <f>N25+'01.12.2018'!AF25</f>
        <v>0</v>
      </c>
      <c r="AG25" s="44">
        <f>O25+'01.12.2018'!AG25</f>
        <v>40784</v>
      </c>
      <c r="AH25" s="9">
        <f>P25+'01.12.2018'!AH25</f>
        <v>86784</v>
      </c>
      <c r="AI25" s="1">
        <f t="shared" si="5"/>
        <v>18713</v>
      </c>
      <c r="AJ25" s="10">
        <f t="shared" si="8"/>
        <v>0</v>
      </c>
      <c r="AK25" s="10">
        <f t="shared" si="7"/>
        <v>0</v>
      </c>
    </row>
    <row r="26" spans="1:37" ht="31.5" customHeight="1" x14ac:dyDescent="0.3">
      <c r="A26" s="25" t="s">
        <v>11</v>
      </c>
      <c r="B26" s="25" t="s">
        <v>39</v>
      </c>
      <c r="C26" s="53">
        <f>'01.12.2018'!C26</f>
        <v>25699</v>
      </c>
      <c r="D26" s="1">
        <f t="shared" si="0"/>
        <v>2141.5833333333335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1"/>
        <v>0</v>
      </c>
      <c r="Z26" s="9">
        <f t="shared" si="2"/>
        <v>0</v>
      </c>
      <c r="AA26" s="9">
        <f t="shared" si="3"/>
        <v>0</v>
      </c>
      <c r="AB26" s="37"/>
      <c r="AC26" s="39"/>
      <c r="AD26" s="9">
        <f t="shared" si="4"/>
        <v>0</v>
      </c>
      <c r="AE26" s="9">
        <f>M26+'01.12.2018'!AE26</f>
        <v>8263</v>
      </c>
      <c r="AF26" s="9">
        <f>N26+'01.12.2018'!AF26</f>
        <v>0</v>
      </c>
      <c r="AG26" s="9">
        <f>O26+'01.12.2018'!AG26</f>
        <v>5238</v>
      </c>
      <c r="AH26" s="9">
        <f>P26+'01.12.2018'!AH26</f>
        <v>121</v>
      </c>
      <c r="AI26" s="1">
        <f t="shared" si="5"/>
        <v>1125</v>
      </c>
      <c r="AJ26" s="10">
        <f t="shared" si="8"/>
        <v>0</v>
      </c>
      <c r="AK26" s="10">
        <f t="shared" si="7"/>
        <v>0</v>
      </c>
    </row>
    <row r="27" spans="1:37" ht="32.25" customHeight="1" x14ac:dyDescent="0.3">
      <c r="A27" s="25" t="s">
        <v>12</v>
      </c>
      <c r="B27" s="25" t="s">
        <v>28</v>
      </c>
      <c r="C27" s="53">
        <f>'01.12.2018'!C27</f>
        <v>70102</v>
      </c>
      <c r="D27" s="1">
        <f t="shared" si="0"/>
        <v>5841.833333333333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0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M27+'01.12.2018'!AE27</f>
        <v>19194</v>
      </c>
      <c r="AF27" s="9">
        <f>N27+'01.12.2018'!AF27</f>
        <v>0</v>
      </c>
      <c r="AG27" s="9">
        <f>O27+'01.12.2018'!AG27</f>
        <v>0</v>
      </c>
      <c r="AH27" s="9">
        <f>P27+'01.12.2018'!AH27</f>
        <v>0</v>
      </c>
      <c r="AI27" s="1">
        <f t="shared" si="5"/>
        <v>1600</v>
      </c>
      <c r="AJ27" s="10">
        <f t="shared" si="8"/>
        <v>0</v>
      </c>
      <c r="AK27" s="10">
        <f t="shared" si="7"/>
        <v>0</v>
      </c>
    </row>
    <row r="28" spans="1:37" ht="31.5" customHeight="1" x14ac:dyDescent="0.3">
      <c r="A28" s="25" t="s">
        <v>29</v>
      </c>
      <c r="B28" s="25" t="s">
        <v>30</v>
      </c>
      <c r="C28" s="53">
        <f>'01.12.2018'!C28</f>
        <v>137</v>
      </c>
      <c r="D28" s="1">
        <f t="shared" si="0"/>
        <v>11.416666666666666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M28+'01.12.2018'!AE28</f>
        <v>113</v>
      </c>
      <c r="AF28" s="9">
        <f>N28+'01.12.2018'!AF28</f>
        <v>0</v>
      </c>
      <c r="AG28" s="9">
        <f>O28+'01.12.2018'!AG28</f>
        <v>0</v>
      </c>
      <c r="AH28" s="9">
        <f>P28+'01.12.2018'!AH28</f>
        <v>0</v>
      </c>
      <c r="AI28" s="1">
        <f t="shared" si="5"/>
        <v>9</v>
      </c>
      <c r="AJ28" s="10">
        <f t="shared" si="8"/>
        <v>0</v>
      </c>
      <c r="AK28" s="10">
        <f t="shared" si="7"/>
        <v>0</v>
      </c>
    </row>
    <row r="29" spans="1:37" ht="29.25" customHeight="1" x14ac:dyDescent="0.3">
      <c r="A29" s="25" t="s">
        <v>26</v>
      </c>
      <c r="B29" s="25" t="s">
        <v>27</v>
      </c>
      <c r="C29" s="53">
        <f>'01.12.2018'!C29</f>
        <v>61177</v>
      </c>
      <c r="D29" s="1">
        <f t="shared" si="0"/>
        <v>5098.083333333333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M29+'01.12.2018'!AE29</f>
        <v>1191</v>
      </c>
      <c r="AF29" s="9">
        <f>N29+'01.12.2018'!AF29</f>
        <v>0</v>
      </c>
      <c r="AG29" s="9">
        <f>O29+'01.12.2018'!AG29</f>
        <v>0</v>
      </c>
      <c r="AH29" s="9">
        <f>P29+'01.12.2018'!AH29</f>
        <v>0</v>
      </c>
      <c r="AI29" s="1">
        <f t="shared" si="5"/>
        <v>99</v>
      </c>
      <c r="AJ29" s="10">
        <f t="shared" si="8"/>
        <v>0</v>
      </c>
      <c r="AK29" s="10">
        <f t="shared" si="7"/>
        <v>0</v>
      </c>
    </row>
    <row r="30" spans="1:37" ht="32.25" customHeight="1" x14ac:dyDescent="0.3">
      <c r="A30" s="25" t="s">
        <v>10</v>
      </c>
      <c r="B30" s="25" t="s">
        <v>38</v>
      </c>
      <c r="C30" s="53">
        <f>'01.12.2018'!C30</f>
        <v>19825</v>
      </c>
      <c r="D30" s="1">
        <f t="shared" si="0"/>
        <v>1652.0833333333333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M30+'01.12.2018'!AE30</f>
        <v>460</v>
      </c>
      <c r="AF30" s="9">
        <f>N30+'01.12.2018'!AF30</f>
        <v>0</v>
      </c>
      <c r="AG30" s="9">
        <f>O30+'01.12.2018'!AG30</f>
        <v>0</v>
      </c>
      <c r="AH30" s="9">
        <f>P30+'01.12.2018'!AH30</f>
        <v>0</v>
      </c>
      <c r="AI30" s="1">
        <f t="shared" si="5"/>
        <v>38</v>
      </c>
      <c r="AJ30" s="10">
        <f t="shared" si="8"/>
        <v>0</v>
      </c>
      <c r="AK30" s="10">
        <f t="shared" si="7"/>
        <v>0</v>
      </c>
    </row>
    <row r="31" spans="1:37" ht="31.5" customHeight="1" x14ac:dyDescent="0.3">
      <c r="A31" s="25" t="s">
        <v>14</v>
      </c>
      <c r="B31" s="25" t="s">
        <v>38</v>
      </c>
      <c r="C31" s="53">
        <f>'01.12.2018'!C31</f>
        <v>178427</v>
      </c>
      <c r="D31" s="1">
        <f t="shared" si="0"/>
        <v>14868.916666666666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1"/>
        <v>0</v>
      </c>
      <c r="Z31" s="9">
        <f t="shared" si="2"/>
        <v>0</v>
      </c>
      <c r="AA31" s="9">
        <f t="shared" si="3"/>
        <v>0</v>
      </c>
      <c r="AB31" s="37"/>
      <c r="AC31" s="39"/>
      <c r="AD31" s="9">
        <f t="shared" si="4"/>
        <v>0</v>
      </c>
      <c r="AE31" s="9">
        <f>M31+'01.12.2018'!AE31</f>
        <v>126766</v>
      </c>
      <c r="AF31" s="9">
        <f>N31+'01.12.2018'!AF31</f>
        <v>0</v>
      </c>
      <c r="AG31" s="9">
        <f>O31+'01.12.2018'!AG31</f>
        <v>28982</v>
      </c>
      <c r="AH31" s="9">
        <f>P31+'01.12.2018'!AH31</f>
        <v>47569</v>
      </c>
      <c r="AI31" s="1">
        <f t="shared" si="5"/>
        <v>12979</v>
      </c>
      <c r="AJ31" s="10">
        <f t="shared" si="8"/>
        <v>0</v>
      </c>
      <c r="AK31" s="10">
        <f t="shared" si="7"/>
        <v>0</v>
      </c>
    </row>
    <row r="32" spans="1:37" ht="39.75" customHeight="1" x14ac:dyDescent="0.3">
      <c r="A32" s="25" t="s">
        <v>62</v>
      </c>
      <c r="B32" s="25" t="s">
        <v>68</v>
      </c>
      <c r="C32" s="53">
        <f>'01.12.2018'!C32</f>
        <v>33174</v>
      </c>
      <c r="D32" s="1">
        <f t="shared" si="0"/>
        <v>2764.5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M32+'01.12.2018'!AE32</f>
        <v>0</v>
      </c>
      <c r="AF32" s="9">
        <f>N32+'01.12.2018'!AF32</f>
        <v>0</v>
      </c>
      <c r="AG32" s="9">
        <f>O32+'01.12.2018'!AG32</f>
        <v>0</v>
      </c>
      <c r="AH32" s="9">
        <f>P32+'01.12.2018'!AH32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3">
      <c r="A33" s="25" t="s">
        <v>63</v>
      </c>
      <c r="B33" s="25" t="s">
        <v>64</v>
      </c>
      <c r="C33" s="53">
        <f>'01.12.2018'!C33</f>
        <v>16585</v>
      </c>
      <c r="D33" s="1">
        <f t="shared" si="0"/>
        <v>1382.0833333333333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M33+'01.12.2018'!AE33</f>
        <v>0</v>
      </c>
      <c r="AF33" s="9">
        <f>N33+'01.12.2018'!AF33</f>
        <v>0</v>
      </c>
      <c r="AG33" s="9">
        <f>O33+'01.12.2018'!AG33</f>
        <v>0</v>
      </c>
      <c r="AH33" s="9">
        <f>P33+'01.12.2018'!AH33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3">
      <c r="A34" s="26" t="s">
        <v>65</v>
      </c>
      <c r="B34" s="27" t="s">
        <v>67</v>
      </c>
      <c r="C34" s="53">
        <f>'01.12.2018'!C34</f>
        <v>32815</v>
      </c>
      <c r="D34" s="1">
        <f t="shared" si="0"/>
        <v>2734.5833333333335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M34+'01.12.2018'!AE34</f>
        <v>0</v>
      </c>
      <c r="AF34" s="9">
        <f>N34+'01.12.2018'!AF34</f>
        <v>0</v>
      </c>
      <c r="AG34" s="9">
        <f>O34+'01.12.2018'!AG34</f>
        <v>0</v>
      </c>
      <c r="AH34" s="9">
        <f>P34+'01.12.2018'!AH34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3">
      <c r="A35" s="26" t="s">
        <v>65</v>
      </c>
      <c r="B35" s="27" t="s">
        <v>66</v>
      </c>
      <c r="C35" s="53">
        <f>'01.12.2018'!C35</f>
        <v>137</v>
      </c>
      <c r="D35" s="1">
        <f t="shared" si="0"/>
        <v>11.416666666666666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M35+'01.12.2018'!AE35</f>
        <v>0</v>
      </c>
      <c r="AF35" s="9">
        <f>N35+'01.12.2018'!AF35</f>
        <v>0</v>
      </c>
      <c r="AG35" s="9">
        <f>O35+'01.12.2018'!AG35</f>
        <v>0</v>
      </c>
      <c r="AH35" s="9">
        <f>P35+'01.12.2018'!AH35</f>
        <v>0</v>
      </c>
      <c r="AI35" s="1">
        <f t="shared" si="5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3">
      <c r="A36" s="69" t="s">
        <v>17</v>
      </c>
      <c r="B36" s="69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3">
      <c r="A37" s="25" t="s">
        <v>15</v>
      </c>
      <c r="B37" s="25" t="s">
        <v>41</v>
      </c>
      <c r="C37" s="53">
        <f>'01.12.2018'!C37</f>
        <v>98548</v>
      </c>
      <c r="D37" s="1">
        <f t="shared" si="0"/>
        <v>8212.3333333333339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0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M37+'01.12.2018'!AE37</f>
        <v>32806</v>
      </c>
      <c r="AF37" s="9">
        <f>N37+'01.12.2018'!AF37</f>
        <v>0</v>
      </c>
      <c r="AG37" s="9">
        <f>O37+'01.12.2018'!AG37</f>
        <v>0</v>
      </c>
      <c r="AH37" s="9">
        <f>P37+'01.12.2018'!AH37</f>
        <v>0</v>
      </c>
      <c r="AI37" s="1">
        <f t="shared" si="5"/>
        <v>2734</v>
      </c>
      <c r="AJ37" s="10">
        <f>(Y37+Z37+AA37)/D37</f>
        <v>0</v>
      </c>
      <c r="AK37" s="10">
        <f>(Y37+Z37+AA37)/AI37</f>
        <v>0</v>
      </c>
    </row>
    <row r="38" spans="1:38" ht="35.25" customHeight="1" x14ac:dyDescent="0.3">
      <c r="A38" s="25" t="s">
        <v>33</v>
      </c>
      <c r="B38" s="25" t="s">
        <v>43</v>
      </c>
      <c r="C38" s="53">
        <f>'01.12.2018'!C38</f>
        <v>2147</v>
      </c>
      <c r="D38" s="1">
        <f t="shared" si="0"/>
        <v>178.91666666666666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M38+'01.12.2018'!AE38</f>
        <v>0</v>
      </c>
      <c r="AF38" s="9">
        <f>N38+'01.12.2018'!AF38</f>
        <v>0</v>
      </c>
      <c r="AG38" s="9">
        <f>O38+'01.12.2018'!AG38</f>
        <v>0</v>
      </c>
      <c r="AH38" s="9">
        <f>P38+'01.12.2018'!AH38</f>
        <v>0</v>
      </c>
      <c r="AI38" s="1">
        <f t="shared" si="5"/>
        <v>0</v>
      </c>
      <c r="AJ38" s="10">
        <f t="shared" ref="AJ38:AJ39" si="9">(Y38+Z38+AA38)/D38</f>
        <v>0</v>
      </c>
      <c r="AK38" s="10" t="e">
        <f t="shared" si="7"/>
        <v>#DIV/0!</v>
      </c>
    </row>
    <row r="39" spans="1:38" ht="39" customHeight="1" x14ac:dyDescent="0.3">
      <c r="A39" s="25" t="s">
        <v>16</v>
      </c>
      <c r="B39" s="25" t="s">
        <v>31</v>
      </c>
      <c r="C39" s="53">
        <f>'01.12.2018'!C39</f>
        <v>189226</v>
      </c>
      <c r="D39" s="1">
        <f t="shared" si="0"/>
        <v>15768.833333333334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0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M39+'01.12.2018'!AE39</f>
        <v>81452</v>
      </c>
      <c r="AF39" s="9">
        <f>N39+'01.12.2018'!AF39</f>
        <v>0</v>
      </c>
      <c r="AG39" s="9">
        <f>O39+'01.12.2018'!AG39</f>
        <v>0</v>
      </c>
      <c r="AH39" s="9">
        <f>P39+'01.12.2018'!AH39</f>
        <v>0</v>
      </c>
      <c r="AI39" s="1">
        <f t="shared" si="5"/>
        <v>6788</v>
      </c>
      <c r="AJ39" s="10">
        <f t="shared" si="9"/>
        <v>0</v>
      </c>
      <c r="AK39" s="10">
        <f t="shared" si="7"/>
        <v>0</v>
      </c>
    </row>
    <row r="40" spans="1:38" ht="33.75" customHeight="1" x14ac:dyDescent="0.3">
      <c r="A40" s="28" t="s">
        <v>16</v>
      </c>
      <c r="B40" s="28" t="s">
        <v>32</v>
      </c>
      <c r="C40" s="53">
        <f>'01.12.2018'!C40</f>
        <v>3741</v>
      </c>
      <c r="D40" s="1">
        <f t="shared" si="0"/>
        <v>311.75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M40+'01.12.2018'!AE40</f>
        <v>0</v>
      </c>
      <c r="AF40" s="9">
        <f>N40+'01.12.2018'!AF40</f>
        <v>0</v>
      </c>
      <c r="AG40" s="9">
        <f>O40+'01.12.2018'!AG40</f>
        <v>0</v>
      </c>
      <c r="AH40" s="9">
        <f>P40+'01.12.2018'!AH40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3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6" x14ac:dyDescent="0.3">
      <c r="A42" s="62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</row>
    <row r="43" spans="1:38" ht="15" customHeight="1" x14ac:dyDescent="0.3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3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3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VHevVXUyQpzE8/QS+pKN7zAsMNmPcfHwIVohoAVRyoLWZJ+VHRyr9WkZ8Ij2vHYxUpEJbKK2uqUFSBKmXRQs1A==" saltValue="2k9rR5GsnmCHj03bK9/cQw==" spinCount="100000" sheet="1" objects="1" scenarios="1" formatCells="0" selectLockedCells="1"/>
  <mergeCells count="20">
    <mergeCell ref="A1:F1"/>
    <mergeCell ref="A2:A3"/>
    <mergeCell ref="B2:B3"/>
    <mergeCell ref="C2:C3"/>
    <mergeCell ref="D2:D3"/>
    <mergeCell ref="E2:H2"/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CF53F5F0-A69E-49E2-B235-22E009F847C9}">
            <xm:f>'01.12.2018'!Y6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7213824A-D6DC-4DBA-AD2D-E523B50C426F}">
            <xm:f>'01.12.2018'!Y6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50AD8E63-DC08-4A54-8388-EFD8CFC92C81}">
            <xm:f>'01.12.2018'!Z6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C05F43E1-CFDC-4490-BAA3-310EF18A02B8}">
            <xm:f>'01.12.2018'!Z6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DC805E4A-8FC5-42E9-A5E2-B98AC8C599B5}">
            <xm:f>'01.12.2018'!AA6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B8856DAF-FFB8-4521-9DFE-6C1388B3BFB9}">
            <xm:f>'01.12.2018'!AA6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87D7AC7F-0B74-4474-BC70-0DD5F13A22A2}">
            <xm:f>'01.12.2018'!AD6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9ED465AD-9FA7-4296-95BA-F4B874AF09BF}">
            <xm:f>'01.12.2018'!AD6</xm:f>
            <x14:dxf/>
          </x14:cfRule>
          <xm:sqref>H6:H15 H17:H35 H37:H40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70" zoomScaleNormal="70" workbookViewId="0">
      <pane xSplit="2" ySplit="5" topLeftCell="C39" activePane="bottomRight" state="frozen"/>
      <selection activeCell="AH13" sqref="AH13"/>
      <selection pane="topRight" activeCell="AH13" sqref="AH13"/>
      <selection pane="bottomLeft" activeCell="AH13" sqref="AH13"/>
      <selection pane="bottomRight" activeCell="A41" sqref="A41:Q41"/>
    </sheetView>
  </sheetViews>
  <sheetFormatPr defaultColWidth="9.109375" defaultRowHeight="14.4" x14ac:dyDescent="0.3"/>
  <cols>
    <col min="1" max="1" width="18.5546875" style="7" customWidth="1"/>
    <col min="2" max="2" width="28" style="7" customWidth="1"/>
    <col min="3" max="3" width="11.5546875" style="7" customWidth="1"/>
    <col min="4" max="4" width="10.44140625" style="7" customWidth="1"/>
    <col min="5" max="5" width="13.109375" style="7" customWidth="1"/>
    <col min="6" max="6" width="10.33203125" style="7" customWidth="1"/>
    <col min="7" max="7" width="12.5546875" style="7" customWidth="1"/>
    <col min="8" max="8" width="11.6640625" style="23" customWidth="1"/>
    <col min="9" max="9" width="12.44140625" style="7" customWidth="1"/>
    <col min="10" max="10" width="9.33203125" style="7" customWidth="1"/>
    <col min="11" max="11" width="10.5546875" style="7" customWidth="1"/>
    <col min="12" max="12" width="11.33203125" style="23" customWidth="1"/>
    <col min="13" max="13" width="12.6640625" style="7" customWidth="1"/>
    <col min="14" max="14" width="10.5546875" style="7" customWidth="1"/>
    <col min="15" max="15" width="10.88671875" style="7" customWidth="1"/>
    <col min="16" max="16" width="11.88671875" style="23" customWidth="1"/>
    <col min="17" max="17" width="11.33203125" style="7" customWidth="1"/>
    <col min="18" max="18" width="8.88671875" style="7" customWidth="1"/>
    <col min="19" max="19" width="9.88671875" style="7" customWidth="1"/>
    <col min="20" max="20" width="10.109375" style="7" customWidth="1"/>
    <col min="21" max="21" width="9.33203125" style="7" customWidth="1"/>
    <col min="22" max="22" width="9.5546875" style="7" customWidth="1"/>
    <col min="23" max="23" width="10.44140625" style="7" customWidth="1"/>
    <col min="24" max="24" width="10.88671875" style="7" customWidth="1"/>
    <col min="25" max="25" width="13.5546875" style="7" customWidth="1"/>
    <col min="26" max="26" width="11" style="7" customWidth="1"/>
    <col min="27" max="27" width="12.109375" style="7" customWidth="1"/>
    <col min="28" max="28" width="11" style="7" customWidth="1"/>
    <col min="29" max="29" width="13.109375" style="7" customWidth="1"/>
    <col min="30" max="30" width="12.5546875" style="23" customWidth="1"/>
    <col min="31" max="31" width="13" style="7" customWidth="1"/>
    <col min="32" max="32" width="10.6640625" style="7" customWidth="1"/>
    <col min="33" max="33" width="11.33203125" style="7" customWidth="1"/>
    <col min="34" max="34" width="12.109375" style="7" customWidth="1"/>
    <col min="35" max="35" width="10" style="7" customWidth="1"/>
    <col min="36" max="36" width="10.88671875" style="7" customWidth="1"/>
    <col min="37" max="37" width="10.6640625" style="7" customWidth="1"/>
    <col min="38" max="38" width="17.33203125" style="7" hidden="1" customWidth="1"/>
    <col min="39" max="16384" width="9.109375" style="7"/>
  </cols>
  <sheetData>
    <row r="1" spans="1:38" ht="31.5" customHeight="1" x14ac:dyDescent="0.3">
      <c r="A1" s="74" t="s">
        <v>98</v>
      </c>
      <c r="B1" s="75"/>
      <c r="C1" s="75"/>
      <c r="D1" s="75"/>
      <c r="E1" s="75"/>
      <c r="F1" s="75"/>
      <c r="G1" s="46">
        <v>43160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80.25" customHeight="1" x14ac:dyDescent="0.3">
      <c r="A2" s="65" t="s">
        <v>0</v>
      </c>
      <c r="B2" s="65" t="s">
        <v>21</v>
      </c>
      <c r="C2" s="65" t="s">
        <v>77</v>
      </c>
      <c r="D2" s="65" t="s">
        <v>13</v>
      </c>
      <c r="E2" s="76" t="s">
        <v>73</v>
      </c>
      <c r="F2" s="76"/>
      <c r="G2" s="76"/>
      <c r="H2" s="76"/>
      <c r="I2" s="66" t="s">
        <v>74</v>
      </c>
      <c r="J2" s="66"/>
      <c r="K2" s="66"/>
      <c r="L2" s="66"/>
      <c r="M2" s="77" t="s">
        <v>75</v>
      </c>
      <c r="N2" s="78"/>
      <c r="O2" s="78"/>
      <c r="P2" s="78"/>
      <c r="Q2" s="79" t="s">
        <v>69</v>
      </c>
      <c r="R2" s="80"/>
      <c r="S2" s="80"/>
      <c r="T2" s="81" t="s">
        <v>70</v>
      </c>
      <c r="U2" s="82"/>
      <c r="V2" s="82"/>
      <c r="W2" s="66" t="s">
        <v>46</v>
      </c>
      <c r="X2" s="66" t="s">
        <v>71</v>
      </c>
      <c r="Y2" s="76" t="s">
        <v>72</v>
      </c>
      <c r="Z2" s="76"/>
      <c r="AA2" s="76"/>
      <c r="AB2" s="76"/>
      <c r="AC2" s="76"/>
      <c r="AD2" s="76"/>
      <c r="AE2" s="67" t="s">
        <v>76</v>
      </c>
      <c r="AF2" s="68"/>
      <c r="AG2" s="68"/>
      <c r="AH2" s="68"/>
      <c r="AI2" s="65" t="s">
        <v>81</v>
      </c>
      <c r="AJ2" s="64" t="s">
        <v>42</v>
      </c>
      <c r="AK2" s="64"/>
      <c r="AL2" s="35">
        <v>43101</v>
      </c>
    </row>
    <row r="3" spans="1:38" s="18" customFormat="1" ht="174.75" customHeight="1" x14ac:dyDescent="0.3">
      <c r="A3" s="65"/>
      <c r="B3" s="65"/>
      <c r="C3" s="65"/>
      <c r="D3" s="65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6"/>
      <c r="X3" s="66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5"/>
      <c r="AJ3" s="54" t="s">
        <v>83</v>
      </c>
      <c r="AK3" s="55" t="s">
        <v>84</v>
      </c>
      <c r="AL3" s="36">
        <f>ROUND((G1-AL2)/30,0)</f>
        <v>2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3">
      <c r="A5" s="71" t="s">
        <v>1</v>
      </c>
      <c r="B5" s="72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3">
      <c r="A6" s="25" t="s">
        <v>2</v>
      </c>
      <c r="B6" s="25" t="s">
        <v>34</v>
      </c>
      <c r="C6" s="53">
        <f>'01.02.2018'!C6</f>
        <v>130498</v>
      </c>
      <c r="D6" s="1">
        <f t="shared" ref="D6:D40" si="0">C6/12</f>
        <v>10874.833333333334</v>
      </c>
      <c r="E6" s="37">
        <v>291129</v>
      </c>
      <c r="F6" s="37"/>
      <c r="G6" s="37"/>
      <c r="H6" s="37"/>
      <c r="I6" s="37"/>
      <c r="J6" s="42"/>
      <c r="K6" s="37"/>
      <c r="L6" s="37"/>
      <c r="M6" s="37">
        <v>10182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" si="1">(E6+I6+T6)-M6-Q6</f>
        <v>280947</v>
      </c>
      <c r="Z6" s="9">
        <f t="shared" ref="Z6" si="2">(F6+J6)-N6</f>
        <v>0</v>
      </c>
      <c r="AA6" s="9">
        <f t="shared" ref="AA6" si="3">(G6+K6+U6+W6)-O6-R6-X6</f>
        <v>0</v>
      </c>
      <c r="AB6" s="37"/>
      <c r="AC6" s="39"/>
      <c r="AD6" s="9">
        <f>(H6+L6+V6+X6)-S6-P6-W6</f>
        <v>0</v>
      </c>
      <c r="AE6" s="9">
        <f>M6+'01.02.2018'!AE6</f>
        <v>21257</v>
      </c>
      <c r="AF6" s="9">
        <f>N6+'01.02.2018'!AF6</f>
        <v>0</v>
      </c>
      <c r="AG6" s="9">
        <f>O6+'01.02.2018'!AG6</f>
        <v>0</v>
      </c>
      <c r="AH6" s="9">
        <f>P6+'01.02.2018'!AH6</f>
        <v>0</v>
      </c>
      <c r="AI6" s="1">
        <f>ROUND((AE6+AF6+AG6)/$AL$3,0)</f>
        <v>10629</v>
      </c>
      <c r="AJ6" s="10">
        <f>(Y6+Z6+AA6)/D6</f>
        <v>25.834602829162133</v>
      </c>
      <c r="AK6" s="10">
        <f>(Y6+Z6+AA6)/AI6</f>
        <v>26.432119672593846</v>
      </c>
    </row>
    <row r="7" spans="1:38" ht="29.25" customHeight="1" x14ac:dyDescent="0.3">
      <c r="A7" s="25" t="s">
        <v>2</v>
      </c>
      <c r="B7" s="25" t="s">
        <v>35</v>
      </c>
      <c r="C7" s="53">
        <f>'01.02.2018'!C7</f>
        <v>673733</v>
      </c>
      <c r="D7" s="1">
        <f t="shared" si="0"/>
        <v>56144.416666666664</v>
      </c>
      <c r="E7" s="37">
        <v>1840044</v>
      </c>
      <c r="F7" s="37"/>
      <c r="G7" s="37"/>
      <c r="H7" s="37"/>
      <c r="I7" s="37">
        <v>178100</v>
      </c>
      <c r="J7" s="37"/>
      <c r="K7" s="37"/>
      <c r="L7" s="37"/>
      <c r="M7" s="37">
        <v>6253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4">(E7+I7+T7)-M7-Q7</f>
        <v>2011891</v>
      </c>
      <c r="Z7" s="9">
        <f t="shared" ref="Z7:Z40" si="5">(F7+J7)-N7</f>
        <v>0</v>
      </c>
      <c r="AA7" s="9">
        <f t="shared" ref="AA7:AA40" si="6">(G7+K7+U7+W7)-O7-R7-X7</f>
        <v>0</v>
      </c>
      <c r="AB7" s="37">
        <v>178100</v>
      </c>
      <c r="AC7" s="39">
        <v>43312</v>
      </c>
      <c r="AD7" s="9">
        <f t="shared" ref="AD7:AD40" si="7">(H7+L7+V7+X7)-S7-P7-W7</f>
        <v>0</v>
      </c>
      <c r="AE7" s="9">
        <f>M7+'01.02.2018'!AE7</f>
        <v>10308</v>
      </c>
      <c r="AF7" s="9">
        <f>N7+'01.02.2018'!AF7</f>
        <v>0</v>
      </c>
      <c r="AG7" s="9">
        <f>O7+'01.02.2018'!AG7</f>
        <v>0</v>
      </c>
      <c r="AH7" s="9">
        <f>P7+'01.02.2018'!AH7</f>
        <v>0</v>
      </c>
      <c r="AI7" s="1">
        <f t="shared" ref="AI7:AI39" si="8">ROUND((AE7+AF7+AG7)/$AL$3,0)</f>
        <v>5154</v>
      </c>
      <c r="AJ7" s="10">
        <f t="shared" ref="AJ7:AJ13" si="9">(Y7+Z7+AA7)/D7</f>
        <v>35.834213256586807</v>
      </c>
      <c r="AK7" s="10">
        <f t="shared" ref="AK7:AK39" si="10">(Y7+Z7+AA7)/AI7</f>
        <v>390.35525805199848</v>
      </c>
    </row>
    <row r="8" spans="1:38" ht="29.25" customHeight="1" x14ac:dyDescent="0.3">
      <c r="A8" s="25" t="s">
        <v>2</v>
      </c>
      <c r="B8" s="25" t="s">
        <v>40</v>
      </c>
      <c r="C8" s="53">
        <f>'01.02.2018'!C8</f>
        <v>1102</v>
      </c>
      <c r="D8" s="1">
        <f t="shared" si="0"/>
        <v>91.833333333333329</v>
      </c>
      <c r="E8" s="37">
        <v>841</v>
      </c>
      <c r="F8" s="37"/>
      <c r="G8" s="37"/>
      <c r="H8" s="37"/>
      <c r="I8" s="37"/>
      <c r="J8" s="37"/>
      <c r="K8" s="37"/>
      <c r="L8" s="37"/>
      <c r="M8" s="37">
        <v>725</v>
      </c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4"/>
        <v>116</v>
      </c>
      <c r="Z8" s="9">
        <f t="shared" si="5"/>
        <v>0</v>
      </c>
      <c r="AA8" s="9">
        <f t="shared" si="6"/>
        <v>0</v>
      </c>
      <c r="AB8" s="37">
        <v>116</v>
      </c>
      <c r="AC8" s="39">
        <v>43183</v>
      </c>
      <c r="AD8" s="9">
        <f t="shared" si="7"/>
        <v>0</v>
      </c>
      <c r="AE8" s="9">
        <f>M8+'01.02.2018'!AE8</f>
        <v>1360</v>
      </c>
      <c r="AF8" s="9">
        <f>N8+'01.02.2018'!AF8</f>
        <v>0</v>
      </c>
      <c r="AG8" s="9">
        <f>O8+'01.02.2018'!AG8</f>
        <v>0</v>
      </c>
      <c r="AH8" s="9">
        <f>P8+'01.02.2018'!AH8</f>
        <v>0</v>
      </c>
      <c r="AI8" s="1">
        <f t="shared" si="8"/>
        <v>680</v>
      </c>
      <c r="AJ8" s="10">
        <f t="shared" si="9"/>
        <v>1.2631578947368423</v>
      </c>
      <c r="AK8" s="10">
        <f t="shared" si="10"/>
        <v>0.17058823529411765</v>
      </c>
    </row>
    <row r="9" spans="1:38" ht="33.75" customHeight="1" x14ac:dyDescent="0.3">
      <c r="A9" s="25" t="s">
        <v>2</v>
      </c>
      <c r="B9" s="25" t="s">
        <v>59</v>
      </c>
      <c r="C9" s="53">
        <f>'01.02.2018'!C9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4"/>
        <v>0</v>
      </c>
      <c r="Z9" s="9">
        <f t="shared" si="5"/>
        <v>0</v>
      </c>
      <c r="AA9" s="9">
        <f t="shared" si="6"/>
        <v>0</v>
      </c>
      <c r="AB9" s="37"/>
      <c r="AC9" s="39"/>
      <c r="AD9" s="9">
        <f t="shared" si="7"/>
        <v>0</v>
      </c>
      <c r="AE9" s="9">
        <f>M9+'01.02.2018'!AE9</f>
        <v>0</v>
      </c>
      <c r="AF9" s="9">
        <f>N9+'01.02.2018'!AF9</f>
        <v>0</v>
      </c>
      <c r="AG9" s="9">
        <f>O9+'01.02.2018'!AG9</f>
        <v>0</v>
      </c>
      <c r="AH9" s="9">
        <f>P9+'01.02.2018'!AH9</f>
        <v>0</v>
      </c>
      <c r="AI9" s="1">
        <f t="shared" si="8"/>
        <v>0</v>
      </c>
      <c r="AJ9" s="10">
        <f t="shared" si="9"/>
        <v>0</v>
      </c>
      <c r="AK9" s="10" t="e">
        <f t="shared" si="10"/>
        <v>#DIV/0!</v>
      </c>
    </row>
    <row r="10" spans="1:38" ht="31.5" customHeight="1" x14ac:dyDescent="0.3">
      <c r="A10" s="25" t="s">
        <v>3</v>
      </c>
      <c r="B10" s="25" t="s">
        <v>36</v>
      </c>
      <c r="C10" s="53">
        <f>'01.02.2018'!C10</f>
        <v>348194</v>
      </c>
      <c r="D10" s="1">
        <f t="shared" si="0"/>
        <v>29016.166666666668</v>
      </c>
      <c r="E10" s="37">
        <v>469322</v>
      </c>
      <c r="F10" s="37"/>
      <c r="G10" s="37"/>
      <c r="H10" s="37"/>
      <c r="I10" s="37"/>
      <c r="J10" s="37"/>
      <c r="K10" s="37"/>
      <c r="L10" s="37"/>
      <c r="M10" s="37">
        <v>23221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4"/>
        <v>446101</v>
      </c>
      <c r="Z10" s="9">
        <f t="shared" si="5"/>
        <v>0</v>
      </c>
      <c r="AA10" s="9">
        <f t="shared" si="6"/>
        <v>0</v>
      </c>
      <c r="AB10" s="37"/>
      <c r="AC10" s="39"/>
      <c r="AD10" s="9">
        <f t="shared" si="7"/>
        <v>0</v>
      </c>
      <c r="AE10" s="9">
        <f>M10+'01.02.2018'!AE10</f>
        <v>58705</v>
      </c>
      <c r="AF10" s="9">
        <f>N10+'01.02.2018'!AF10</f>
        <v>0</v>
      </c>
      <c r="AG10" s="9">
        <f>O10+'01.02.2018'!AG10</f>
        <v>0</v>
      </c>
      <c r="AH10" s="9">
        <f>P10+'01.02.2018'!AH10</f>
        <v>0</v>
      </c>
      <c r="AI10" s="1">
        <f t="shared" si="8"/>
        <v>29353</v>
      </c>
      <c r="AJ10" s="10">
        <f t="shared" si="9"/>
        <v>15.374222416239222</v>
      </c>
      <c r="AK10" s="10">
        <f t="shared" si="10"/>
        <v>15.197799202807209</v>
      </c>
    </row>
    <row r="11" spans="1:38" ht="24.75" customHeight="1" x14ac:dyDescent="0.3">
      <c r="A11" s="25" t="s">
        <v>3</v>
      </c>
      <c r="B11" s="25" t="s">
        <v>58</v>
      </c>
      <c r="C11" s="53">
        <f>'01.02.2018'!C11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4"/>
        <v>0</v>
      </c>
      <c r="Z11" s="9">
        <f t="shared" si="5"/>
        <v>0</v>
      </c>
      <c r="AA11" s="9">
        <f t="shared" si="6"/>
        <v>0</v>
      </c>
      <c r="AB11" s="37"/>
      <c r="AC11" s="39"/>
      <c r="AD11" s="9">
        <f t="shared" si="7"/>
        <v>0</v>
      </c>
      <c r="AE11" s="9">
        <f>M11+'01.02.2018'!AE11</f>
        <v>0</v>
      </c>
      <c r="AF11" s="9">
        <f>N11+'01.02.2018'!AF11</f>
        <v>0</v>
      </c>
      <c r="AG11" s="9">
        <f>O11+'01.02.2018'!AG11</f>
        <v>0</v>
      </c>
      <c r="AH11" s="9">
        <f>P11+'01.02.2018'!AH11</f>
        <v>0</v>
      </c>
      <c r="AI11" s="1">
        <f t="shared" si="8"/>
        <v>0</v>
      </c>
      <c r="AJ11" s="10">
        <f t="shared" si="9"/>
        <v>0</v>
      </c>
      <c r="AK11" s="10" t="e">
        <f t="shared" si="10"/>
        <v>#DIV/0!</v>
      </c>
    </row>
    <row r="12" spans="1:38" ht="30" customHeight="1" x14ac:dyDescent="0.3">
      <c r="A12" s="25" t="s">
        <v>4</v>
      </c>
      <c r="B12" s="25" t="s">
        <v>36</v>
      </c>
      <c r="C12" s="53">
        <f>'01.02.2018'!C12</f>
        <v>1518</v>
      </c>
      <c r="D12" s="1">
        <f t="shared" si="0"/>
        <v>126.5</v>
      </c>
      <c r="E12" s="37">
        <v>777</v>
      </c>
      <c r="F12" s="37"/>
      <c r="G12" s="37"/>
      <c r="H12" s="37"/>
      <c r="I12" s="37"/>
      <c r="J12" s="37"/>
      <c r="K12" s="37"/>
      <c r="L12" s="37"/>
      <c r="M12" s="37">
        <v>30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4"/>
        <v>747</v>
      </c>
      <c r="Z12" s="9">
        <f t="shared" si="5"/>
        <v>0</v>
      </c>
      <c r="AA12" s="9">
        <f t="shared" si="6"/>
        <v>0</v>
      </c>
      <c r="AB12" s="37"/>
      <c r="AC12" s="39"/>
      <c r="AD12" s="9">
        <f t="shared" si="7"/>
        <v>0</v>
      </c>
      <c r="AE12" s="9">
        <f>M12+'01.02.2018'!AE12</f>
        <v>30</v>
      </c>
      <c r="AF12" s="9">
        <f>N12+'01.02.2018'!AF12</f>
        <v>0</v>
      </c>
      <c r="AG12" s="9">
        <f>O12+'01.02.2018'!AG12</f>
        <v>0</v>
      </c>
      <c r="AH12" s="9">
        <f>P12+'01.02.2018'!AH12</f>
        <v>0</v>
      </c>
      <c r="AI12" s="1">
        <f t="shared" si="8"/>
        <v>15</v>
      </c>
      <c r="AJ12" s="10">
        <f t="shared" si="9"/>
        <v>5.9051383399209483</v>
      </c>
      <c r="AK12" s="10">
        <f t="shared" si="10"/>
        <v>49.8</v>
      </c>
    </row>
    <row r="13" spans="1:38" ht="31.5" customHeight="1" x14ac:dyDescent="0.3">
      <c r="A13" s="25" t="s">
        <v>19</v>
      </c>
      <c r="B13" s="25" t="s">
        <v>37</v>
      </c>
      <c r="C13" s="53">
        <f>'01.02.2018'!C13</f>
        <v>408710</v>
      </c>
      <c r="D13" s="1">
        <f t="shared" si="0"/>
        <v>34059.166666666664</v>
      </c>
      <c r="E13" s="37">
        <v>463929</v>
      </c>
      <c r="F13" s="37"/>
      <c r="G13" s="37"/>
      <c r="H13" s="37"/>
      <c r="I13" s="37"/>
      <c r="J13" s="37"/>
      <c r="K13" s="37"/>
      <c r="L13" s="37"/>
      <c r="M13" s="37">
        <v>37151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 t="shared" si="4"/>
        <v>426778</v>
      </c>
      <c r="Z13" s="9">
        <f t="shared" si="5"/>
        <v>0</v>
      </c>
      <c r="AA13" s="9">
        <f t="shared" si="6"/>
        <v>0</v>
      </c>
      <c r="AB13" s="37">
        <v>28</v>
      </c>
      <c r="AC13" s="39">
        <v>43191</v>
      </c>
      <c r="AD13" s="9">
        <f t="shared" si="7"/>
        <v>0</v>
      </c>
      <c r="AE13" s="9">
        <f>M13+'01.02.2018'!AE13</f>
        <v>81146</v>
      </c>
      <c r="AF13" s="9">
        <f>N13+'01.02.2018'!AF13</f>
        <v>0</v>
      </c>
      <c r="AG13" s="9">
        <f>O13+'01.02.2018'!AG13</f>
        <v>0</v>
      </c>
      <c r="AH13" s="9">
        <f>P13+'01.02.2018'!AH13</f>
        <v>0</v>
      </c>
      <c r="AI13" s="1">
        <f t="shared" si="8"/>
        <v>40573</v>
      </c>
      <c r="AJ13" s="10">
        <f t="shared" si="9"/>
        <v>12.530488610506227</v>
      </c>
      <c r="AK13" s="10">
        <f t="shared" si="10"/>
        <v>10.518768639242847</v>
      </c>
    </row>
    <row r="14" spans="1:38" ht="27.75" customHeight="1" x14ac:dyDescent="0.3">
      <c r="A14" s="25" t="s">
        <v>5</v>
      </c>
      <c r="B14" s="25" t="s">
        <v>24</v>
      </c>
      <c r="C14" s="53">
        <f>'01.02.2018'!C14</f>
        <v>194460</v>
      </c>
      <c r="D14" s="1">
        <f t="shared" si="0"/>
        <v>16205</v>
      </c>
      <c r="E14" s="37">
        <v>502502</v>
      </c>
      <c r="F14" s="37"/>
      <c r="G14" s="37"/>
      <c r="H14" s="37"/>
      <c r="I14" s="37"/>
      <c r="J14" s="37"/>
      <c r="K14" s="37"/>
      <c r="L14" s="37"/>
      <c r="M14" s="37">
        <v>14676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4"/>
        <v>487826</v>
      </c>
      <c r="Z14" s="9">
        <f t="shared" si="5"/>
        <v>0</v>
      </c>
      <c r="AA14" s="9">
        <f t="shared" si="6"/>
        <v>0</v>
      </c>
      <c r="AB14" s="37"/>
      <c r="AC14" s="39"/>
      <c r="AD14" s="9">
        <f t="shared" si="7"/>
        <v>0</v>
      </c>
      <c r="AE14" s="9">
        <f>M14+'01.02.2018'!AE14</f>
        <v>30865</v>
      </c>
      <c r="AF14" s="9">
        <f>N14+'01.02.2018'!AF14</f>
        <v>0</v>
      </c>
      <c r="AG14" s="9">
        <f>O14+'01.02.2018'!AG14</f>
        <v>0</v>
      </c>
      <c r="AH14" s="9">
        <f>P14+'01.02.2018'!AH14</f>
        <v>0</v>
      </c>
      <c r="AI14" s="1">
        <f t="shared" si="8"/>
        <v>15433</v>
      </c>
      <c r="AJ14" s="10">
        <f>(Y14+Z14+AA14)/D14</f>
        <v>30.103424868867634</v>
      </c>
      <c r="AK14" s="10">
        <f>(Y14+Z14+AA14)/AI14</f>
        <v>31.609278818117023</v>
      </c>
    </row>
    <row r="15" spans="1:38" ht="32.25" customHeight="1" x14ac:dyDescent="0.3">
      <c r="A15" s="25" t="s">
        <v>5</v>
      </c>
      <c r="B15" s="25" t="s">
        <v>59</v>
      </c>
      <c r="C15" s="53">
        <f>'01.02.2018'!C15</f>
        <v>870</v>
      </c>
      <c r="D15" s="1">
        <f t="shared" si="0"/>
        <v>72.5</v>
      </c>
      <c r="E15" s="37">
        <v>0</v>
      </c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4"/>
        <v>0</v>
      </c>
      <c r="Z15" s="9">
        <f t="shared" si="5"/>
        <v>0</v>
      </c>
      <c r="AA15" s="9">
        <f t="shared" si="6"/>
        <v>0</v>
      </c>
      <c r="AB15" s="37"/>
      <c r="AC15" s="39"/>
      <c r="AD15" s="9">
        <f t="shared" si="7"/>
        <v>0</v>
      </c>
      <c r="AE15" s="9">
        <f>M15+'01.02.2018'!AE15</f>
        <v>330</v>
      </c>
      <c r="AF15" s="9">
        <f>N15+'01.02.2018'!AF15</f>
        <v>0</v>
      </c>
      <c r="AG15" s="9">
        <f>O15+'01.02.2018'!AG15</f>
        <v>0</v>
      </c>
      <c r="AH15" s="9">
        <f>P15+'01.02.2018'!AH15</f>
        <v>0</v>
      </c>
      <c r="AI15" s="1">
        <f t="shared" si="8"/>
        <v>165</v>
      </c>
      <c r="AJ15" s="10">
        <f>(Y15+Z15+AA15)/D15</f>
        <v>0</v>
      </c>
      <c r="AK15" s="10">
        <f t="shared" si="10"/>
        <v>0</v>
      </c>
    </row>
    <row r="16" spans="1:38" ht="23.25" customHeight="1" x14ac:dyDescent="0.3">
      <c r="A16" s="69" t="s">
        <v>6</v>
      </c>
      <c r="B16" s="70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3">
      <c r="A17" s="25" t="s">
        <v>7</v>
      </c>
      <c r="B17" s="25" t="s">
        <v>39</v>
      </c>
      <c r="C17" s="53">
        <f>'01.02.2018'!C17</f>
        <v>19970</v>
      </c>
      <c r="D17" s="1">
        <f t="shared" si="0"/>
        <v>1664.1666666666667</v>
      </c>
      <c r="E17" s="37">
        <v>6834</v>
      </c>
      <c r="F17" s="37"/>
      <c r="G17" s="37">
        <v>402</v>
      </c>
      <c r="H17" s="37">
        <v>1888</v>
      </c>
      <c r="I17" s="37"/>
      <c r="J17" s="37"/>
      <c r="K17" s="37"/>
      <c r="L17" s="37"/>
      <c r="M17" s="37">
        <v>1849</v>
      </c>
      <c r="N17" s="37"/>
      <c r="O17" s="37">
        <f>135+22</f>
        <v>157</v>
      </c>
      <c r="P17" s="37">
        <v>283</v>
      </c>
      <c r="Q17" s="37"/>
      <c r="R17" s="42"/>
      <c r="S17" s="37"/>
      <c r="T17" s="37"/>
      <c r="U17" s="37"/>
      <c r="V17" s="37"/>
      <c r="W17" s="37"/>
      <c r="X17" s="37"/>
      <c r="Y17" s="9">
        <f t="shared" si="4"/>
        <v>4985</v>
      </c>
      <c r="Z17" s="9">
        <f t="shared" si="5"/>
        <v>0</v>
      </c>
      <c r="AA17" s="9">
        <f t="shared" si="6"/>
        <v>245</v>
      </c>
      <c r="AB17" s="37"/>
      <c r="AC17" s="39"/>
      <c r="AD17" s="9">
        <f t="shared" si="7"/>
        <v>1605</v>
      </c>
      <c r="AE17" s="9">
        <f>M17+'01.02.2018'!AE17</f>
        <v>3696</v>
      </c>
      <c r="AF17" s="9">
        <f>N17+'01.02.2018'!AF17</f>
        <v>0</v>
      </c>
      <c r="AG17" s="9">
        <f>O17+'01.02.2018'!AG17</f>
        <v>301</v>
      </c>
      <c r="AH17" s="9">
        <f>P17+'01.02.2018'!AH17</f>
        <v>749</v>
      </c>
      <c r="AI17" s="1">
        <f>ROUND((AE17+AF17+AG17)/$AL$3,0)</f>
        <v>1999</v>
      </c>
      <c r="AJ17" s="10">
        <f>(Y17+Z17+AA17)/D17</f>
        <v>3.1427140711066599</v>
      </c>
      <c r="AK17" s="10">
        <f>(Y17+Z17+AA17)/AI17</f>
        <v>2.6163081540770383</v>
      </c>
    </row>
    <row r="18" spans="1:37" ht="31.5" customHeight="1" x14ac:dyDescent="0.3">
      <c r="A18" s="25" t="s">
        <v>20</v>
      </c>
      <c r="B18" s="25" t="s">
        <v>38</v>
      </c>
      <c r="C18" s="53">
        <f>'01.02.2018'!C18</f>
        <v>244895</v>
      </c>
      <c r="D18" s="1">
        <f t="shared" si="0"/>
        <v>20407.916666666668</v>
      </c>
      <c r="E18" s="37">
        <v>69400</v>
      </c>
      <c r="F18" s="37"/>
      <c r="G18" s="37">
        <v>54000</v>
      </c>
      <c r="H18" s="37">
        <v>90352</v>
      </c>
      <c r="I18" s="37"/>
      <c r="J18" s="37"/>
      <c r="K18" s="37"/>
      <c r="L18" s="37"/>
      <c r="M18" s="37">
        <v>12734</v>
      </c>
      <c r="N18" s="37"/>
      <c r="O18" s="37">
        <v>0</v>
      </c>
      <c r="P18" s="37">
        <v>6597</v>
      </c>
      <c r="Q18" s="37"/>
      <c r="R18" s="37"/>
      <c r="S18" s="37"/>
      <c r="T18" s="37"/>
      <c r="U18" s="37"/>
      <c r="V18" s="37"/>
      <c r="W18" s="37"/>
      <c r="X18" s="37"/>
      <c r="Y18" s="9">
        <f t="shared" si="4"/>
        <v>56666</v>
      </c>
      <c r="Z18" s="9">
        <f t="shared" si="5"/>
        <v>0</v>
      </c>
      <c r="AA18" s="9">
        <f t="shared" si="6"/>
        <v>54000</v>
      </c>
      <c r="AB18" s="37"/>
      <c r="AC18" s="39"/>
      <c r="AD18" s="9">
        <f t="shared" si="7"/>
        <v>83755</v>
      </c>
      <c r="AE18" s="9">
        <f>M18+'01.02.2018'!AE18</f>
        <v>26118</v>
      </c>
      <c r="AF18" s="9">
        <f>N18+'01.02.2018'!AF18</f>
        <v>0</v>
      </c>
      <c r="AG18" s="9">
        <f>O18+'01.02.2018'!AG18</f>
        <v>0</v>
      </c>
      <c r="AH18" s="9">
        <f>P18+'01.02.2018'!AH18</f>
        <v>12710</v>
      </c>
      <c r="AI18" s="1">
        <f t="shared" si="8"/>
        <v>13059</v>
      </c>
      <c r="AJ18" s="10">
        <f t="shared" ref="AJ18:AJ34" si="11">(Y18+Z18+AA18)/D18</f>
        <v>5.4226995242859184</v>
      </c>
      <c r="AK18" s="10">
        <f t="shared" si="10"/>
        <v>8.4743089057355085</v>
      </c>
    </row>
    <row r="19" spans="1:37" ht="26.25" customHeight="1" x14ac:dyDescent="0.3">
      <c r="A19" s="25" t="s">
        <v>8</v>
      </c>
      <c r="B19" s="25" t="s">
        <v>38</v>
      </c>
      <c r="C19" s="53">
        <f>'01.02.2018'!C19</f>
        <v>18574</v>
      </c>
      <c r="D19" s="1">
        <f>C19/12</f>
        <v>1547.8333333333333</v>
      </c>
      <c r="E19" s="37">
        <v>116705</v>
      </c>
      <c r="F19" s="37"/>
      <c r="G19" s="37">
        <v>7884</v>
      </c>
      <c r="H19" s="37">
        <v>13703</v>
      </c>
      <c r="I19" s="37"/>
      <c r="J19" s="37"/>
      <c r="K19" s="37"/>
      <c r="L19" s="37"/>
      <c r="M19" s="37">
        <v>1026</v>
      </c>
      <c r="N19" s="37"/>
      <c r="O19" s="37">
        <f>91+370</f>
        <v>461</v>
      </c>
      <c r="P19" s="37">
        <v>2167</v>
      </c>
      <c r="Q19" s="37"/>
      <c r="R19" s="37"/>
      <c r="S19" s="37"/>
      <c r="T19" s="37"/>
      <c r="U19" s="37"/>
      <c r="V19" s="37"/>
      <c r="W19" s="37"/>
      <c r="X19" s="37"/>
      <c r="Y19" s="9">
        <f t="shared" si="4"/>
        <v>115679</v>
      </c>
      <c r="Z19" s="9">
        <f t="shared" si="5"/>
        <v>0</v>
      </c>
      <c r="AA19" s="9">
        <f t="shared" si="6"/>
        <v>7423</v>
      </c>
      <c r="AB19" s="38" t="s">
        <v>104</v>
      </c>
      <c r="AC19" s="52" t="s">
        <v>103</v>
      </c>
      <c r="AD19" s="9">
        <f t="shared" si="7"/>
        <v>11536</v>
      </c>
      <c r="AE19" s="9">
        <f>M19+'01.02.2018'!AE19</f>
        <v>2366</v>
      </c>
      <c r="AF19" s="9">
        <f>N19+'01.02.2018'!AF19</f>
        <v>0</v>
      </c>
      <c r="AG19" s="9">
        <f>O19+'01.02.2018'!AG19</f>
        <v>469</v>
      </c>
      <c r="AH19" s="9">
        <f>P19+'01.02.2018'!AH19</f>
        <v>2907</v>
      </c>
      <c r="AI19" s="1">
        <f t="shared" si="8"/>
        <v>1418</v>
      </c>
      <c r="AJ19" s="10">
        <f t="shared" si="11"/>
        <v>79.531818671260908</v>
      </c>
      <c r="AK19" s="10">
        <f t="shared" si="10"/>
        <v>86.813822284908326</v>
      </c>
    </row>
    <row r="20" spans="1:37" ht="27.75" customHeight="1" x14ac:dyDescent="0.3">
      <c r="A20" s="25" t="s">
        <v>8</v>
      </c>
      <c r="B20" s="25" t="s">
        <v>37</v>
      </c>
      <c r="C20" s="53">
        <f>'01.02.2018'!C20</f>
        <v>105251</v>
      </c>
      <c r="D20" s="1">
        <f t="shared" si="0"/>
        <v>8770.9166666666661</v>
      </c>
      <c r="E20" s="37">
        <v>90757</v>
      </c>
      <c r="F20" s="37"/>
      <c r="G20" s="37">
        <v>23740</v>
      </c>
      <c r="H20" s="37">
        <v>11413</v>
      </c>
      <c r="I20" s="37"/>
      <c r="J20" s="37"/>
      <c r="K20" s="37"/>
      <c r="L20" s="37"/>
      <c r="M20" s="37">
        <v>5836</v>
      </c>
      <c r="N20" s="37"/>
      <c r="O20" s="37">
        <f>40+1313+787</f>
        <v>2140</v>
      </c>
      <c r="P20" s="37">
        <v>1971</v>
      </c>
      <c r="Q20" s="37"/>
      <c r="R20" s="37"/>
      <c r="S20" s="37"/>
      <c r="T20" s="37"/>
      <c r="U20" s="37"/>
      <c r="V20" s="37"/>
      <c r="W20" s="37"/>
      <c r="X20" s="37"/>
      <c r="Y20" s="9">
        <f t="shared" si="4"/>
        <v>84921</v>
      </c>
      <c r="Z20" s="9">
        <f t="shared" si="5"/>
        <v>0</v>
      </c>
      <c r="AA20" s="9">
        <f t="shared" si="6"/>
        <v>21600</v>
      </c>
      <c r="AB20" s="37">
        <v>10600</v>
      </c>
      <c r="AC20" s="39">
        <v>43220</v>
      </c>
      <c r="AD20" s="9">
        <f t="shared" si="7"/>
        <v>9442</v>
      </c>
      <c r="AE20" s="9">
        <f>M20+'01.02.2018'!AE20</f>
        <v>13589</v>
      </c>
      <c r="AF20" s="9">
        <f>N20+'01.02.2018'!AF20</f>
        <v>0</v>
      </c>
      <c r="AG20" s="9">
        <f>O20+'01.02.2018'!AG20</f>
        <v>2342</v>
      </c>
      <c r="AH20" s="9">
        <f>P20+'01.02.2018'!AH20</f>
        <v>5138</v>
      </c>
      <c r="AI20" s="1">
        <f t="shared" si="8"/>
        <v>7966</v>
      </c>
      <c r="AJ20" s="10">
        <f t="shared" si="11"/>
        <v>12.144796724021626</v>
      </c>
      <c r="AK20" s="10">
        <f t="shared" si="10"/>
        <v>13.371955812201858</v>
      </c>
    </row>
    <row r="21" spans="1:37" ht="32.25" customHeight="1" x14ac:dyDescent="0.3">
      <c r="A21" s="25" t="s">
        <v>8</v>
      </c>
      <c r="B21" s="25" t="s">
        <v>22</v>
      </c>
      <c r="C21" s="53">
        <f>'01.02.2018'!C21</f>
        <v>360</v>
      </c>
      <c r="D21" s="1">
        <f t="shared" si="0"/>
        <v>30</v>
      </c>
      <c r="E21" s="37">
        <v>464</v>
      </c>
      <c r="F21" s="37"/>
      <c r="G21" s="37"/>
      <c r="H21" s="37"/>
      <c r="I21" s="37"/>
      <c r="J21" s="37"/>
      <c r="K21" s="37"/>
      <c r="L21" s="37"/>
      <c r="M21" s="37">
        <v>69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4"/>
        <v>395</v>
      </c>
      <c r="Z21" s="9">
        <f t="shared" si="5"/>
        <v>0</v>
      </c>
      <c r="AA21" s="9">
        <f t="shared" si="6"/>
        <v>0</v>
      </c>
      <c r="AB21" s="37"/>
      <c r="AC21" s="39"/>
      <c r="AD21" s="9">
        <f t="shared" si="7"/>
        <v>0</v>
      </c>
      <c r="AE21" s="9">
        <f>M21+'01.02.2018'!AE21</f>
        <v>88</v>
      </c>
      <c r="AF21" s="9">
        <f>N21+'01.02.2018'!AF21</f>
        <v>0</v>
      </c>
      <c r="AG21" s="9">
        <f>O21+'01.02.2018'!AG21</f>
        <v>0</v>
      </c>
      <c r="AH21" s="9">
        <f>P21+'01.02.2018'!AH21</f>
        <v>0</v>
      </c>
      <c r="AI21" s="1">
        <f t="shared" si="8"/>
        <v>44</v>
      </c>
      <c r="AJ21" s="10">
        <f t="shared" si="11"/>
        <v>13.166666666666666</v>
      </c>
      <c r="AK21" s="10">
        <f t="shared" si="10"/>
        <v>8.9772727272727266</v>
      </c>
    </row>
    <row r="22" spans="1:37" ht="27.75" customHeight="1" x14ac:dyDescent="0.3">
      <c r="A22" s="25" t="s">
        <v>9</v>
      </c>
      <c r="B22" s="25" t="s">
        <v>24</v>
      </c>
      <c r="C22" s="53">
        <f>'01.02.2018'!C22</f>
        <v>33217</v>
      </c>
      <c r="D22" s="1">
        <f t="shared" si="0"/>
        <v>2768.0833333333335</v>
      </c>
      <c r="E22" s="37">
        <v>15659</v>
      </c>
      <c r="F22" s="37"/>
      <c r="G22" s="37">
        <v>11178</v>
      </c>
      <c r="H22" s="37">
        <v>8323</v>
      </c>
      <c r="I22" s="37"/>
      <c r="J22" s="37"/>
      <c r="K22" s="37"/>
      <c r="L22" s="37"/>
      <c r="M22" s="37">
        <v>260</v>
      </c>
      <c r="N22" s="37"/>
      <c r="O22" s="37">
        <f>1238</f>
        <v>1238</v>
      </c>
      <c r="P22" s="37">
        <v>307</v>
      </c>
      <c r="Q22" s="37"/>
      <c r="R22" s="37"/>
      <c r="S22" s="37"/>
      <c r="T22" s="37"/>
      <c r="U22" s="37"/>
      <c r="V22" s="37"/>
      <c r="W22" s="37"/>
      <c r="X22" s="37"/>
      <c r="Y22" s="9">
        <f t="shared" si="4"/>
        <v>15399</v>
      </c>
      <c r="Z22" s="9">
        <f t="shared" si="5"/>
        <v>0</v>
      </c>
      <c r="AA22" s="9">
        <f t="shared" si="6"/>
        <v>9940</v>
      </c>
      <c r="AB22" s="37"/>
      <c r="AC22" s="39"/>
      <c r="AD22" s="9">
        <f t="shared" si="7"/>
        <v>8016</v>
      </c>
      <c r="AE22" s="9">
        <f>M22+'01.02.2018'!AE22</f>
        <v>776</v>
      </c>
      <c r="AF22" s="9">
        <f>N22+'01.02.2018'!AF22</f>
        <v>0</v>
      </c>
      <c r="AG22" s="9">
        <f>O22+'01.02.2018'!AG22</f>
        <v>2218</v>
      </c>
      <c r="AH22" s="9">
        <f>P22+'01.02.2018'!AH22</f>
        <v>767</v>
      </c>
      <c r="AI22" s="1">
        <f t="shared" si="8"/>
        <v>1497</v>
      </c>
      <c r="AJ22" s="10">
        <f t="shared" si="11"/>
        <v>9.153987416082126</v>
      </c>
      <c r="AK22" s="10">
        <f t="shared" si="10"/>
        <v>16.926519706078825</v>
      </c>
    </row>
    <row r="23" spans="1:37" ht="29.25" customHeight="1" x14ac:dyDescent="0.3">
      <c r="A23" s="25" t="s">
        <v>23</v>
      </c>
      <c r="B23" s="25" t="s">
        <v>25</v>
      </c>
      <c r="C23" s="53">
        <f>'01.02.2018'!C23</f>
        <v>120</v>
      </c>
      <c r="D23" s="1">
        <f t="shared" si="0"/>
        <v>10</v>
      </c>
      <c r="E23" s="37">
        <v>289</v>
      </c>
      <c r="F23" s="37"/>
      <c r="G23" s="37"/>
      <c r="H23" s="37"/>
      <c r="I23" s="37"/>
      <c r="J23" s="37"/>
      <c r="K23" s="37"/>
      <c r="L23" s="37"/>
      <c r="M23" s="37">
        <v>54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4"/>
        <v>235</v>
      </c>
      <c r="Z23" s="9">
        <f t="shared" si="5"/>
        <v>0</v>
      </c>
      <c r="AA23" s="9">
        <f t="shared" si="6"/>
        <v>0</v>
      </c>
      <c r="AB23" s="38" t="s">
        <v>101</v>
      </c>
      <c r="AC23" s="52" t="s">
        <v>102</v>
      </c>
      <c r="AD23" s="9">
        <f t="shared" si="7"/>
        <v>0</v>
      </c>
      <c r="AE23" s="9">
        <f>M23+'01.02.2018'!AE23</f>
        <v>68</v>
      </c>
      <c r="AF23" s="9">
        <f>N23+'01.02.2018'!AF23</f>
        <v>0</v>
      </c>
      <c r="AG23" s="9">
        <f>O23+'01.02.2018'!AG23</f>
        <v>0</v>
      </c>
      <c r="AH23" s="9">
        <f>P23+'01.02.2018'!AH23</f>
        <v>0</v>
      </c>
      <c r="AI23" s="1">
        <f t="shared" si="8"/>
        <v>34</v>
      </c>
      <c r="AJ23" s="10">
        <f t="shared" si="11"/>
        <v>23.5</v>
      </c>
      <c r="AK23" s="10">
        <f t="shared" si="10"/>
        <v>6.9117647058823533</v>
      </c>
    </row>
    <row r="24" spans="1:37" ht="36.75" customHeight="1" x14ac:dyDescent="0.3">
      <c r="A24" s="25" t="s">
        <v>60</v>
      </c>
      <c r="B24" s="25" t="s">
        <v>61</v>
      </c>
      <c r="C24" s="53">
        <f>'01.02.2018'!C24</f>
        <v>90</v>
      </c>
      <c r="D24" s="1">
        <f t="shared" si="0"/>
        <v>7.5</v>
      </c>
      <c r="E24" s="37">
        <v>290</v>
      </c>
      <c r="F24" s="37"/>
      <c r="G24" s="37"/>
      <c r="H24" s="37"/>
      <c r="I24" s="37"/>
      <c r="J24" s="37"/>
      <c r="K24" s="37"/>
      <c r="L24" s="37"/>
      <c r="M24" s="37">
        <v>15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4"/>
        <v>275</v>
      </c>
      <c r="Z24" s="9">
        <f t="shared" si="5"/>
        <v>0</v>
      </c>
      <c r="AA24" s="9">
        <f t="shared" si="6"/>
        <v>0</v>
      </c>
      <c r="AB24" s="37"/>
      <c r="AC24" s="39"/>
      <c r="AD24" s="9">
        <f t="shared" si="7"/>
        <v>0</v>
      </c>
      <c r="AE24" s="9">
        <f>M24+'01.02.2018'!AE24</f>
        <v>16</v>
      </c>
      <c r="AF24" s="9">
        <f>N24+'01.02.2018'!AF24</f>
        <v>0</v>
      </c>
      <c r="AG24" s="9">
        <f>O24+'01.02.2018'!AG24</f>
        <v>0</v>
      </c>
      <c r="AH24" s="9">
        <f>P24+'01.02.2018'!AH24</f>
        <v>0</v>
      </c>
      <c r="AI24" s="1">
        <f t="shared" si="8"/>
        <v>8</v>
      </c>
      <c r="AJ24" s="10">
        <f t="shared" si="11"/>
        <v>36.666666666666664</v>
      </c>
      <c r="AK24" s="10">
        <f t="shared" si="10"/>
        <v>34.375</v>
      </c>
    </row>
    <row r="25" spans="1:37" ht="34.5" customHeight="1" x14ac:dyDescent="0.3">
      <c r="A25" s="25" t="s">
        <v>60</v>
      </c>
      <c r="B25" s="25" t="s">
        <v>44</v>
      </c>
      <c r="C25" s="53">
        <f>'01.02.2018'!C25</f>
        <v>311189</v>
      </c>
      <c r="D25" s="1">
        <f t="shared" si="0"/>
        <v>25932.416666666668</v>
      </c>
      <c r="E25" s="43">
        <v>317092.47999999998</v>
      </c>
      <c r="F25" s="37"/>
      <c r="G25" s="43">
        <v>21096</v>
      </c>
      <c r="H25" s="37">
        <v>109964</v>
      </c>
      <c r="I25" s="43"/>
      <c r="J25" s="37"/>
      <c r="K25" s="37"/>
      <c r="L25" s="37"/>
      <c r="M25" s="43">
        <v>5664.96</v>
      </c>
      <c r="N25" s="37"/>
      <c r="O25" s="37">
        <f>13652+584</f>
        <v>14236</v>
      </c>
      <c r="P25" s="37">
        <v>10364</v>
      </c>
      <c r="Q25" s="43"/>
      <c r="R25" s="37"/>
      <c r="S25" s="37"/>
      <c r="T25" s="43"/>
      <c r="U25" s="37"/>
      <c r="V25" s="37"/>
      <c r="W25" s="43"/>
      <c r="X25" s="43"/>
      <c r="Y25" s="44">
        <f t="shared" si="4"/>
        <v>311427.51999999996</v>
      </c>
      <c r="Z25" s="9">
        <f t="shared" si="5"/>
        <v>0</v>
      </c>
      <c r="AA25" s="44">
        <f t="shared" si="6"/>
        <v>6860</v>
      </c>
      <c r="AB25" s="37"/>
      <c r="AC25" s="39"/>
      <c r="AD25" s="9">
        <f t="shared" si="7"/>
        <v>99600</v>
      </c>
      <c r="AE25" s="44">
        <f>M25+'01.02.2018'!AE25</f>
        <v>5947.36</v>
      </c>
      <c r="AF25" s="9">
        <f>N25+'01.02.2018'!AF25</f>
        <v>0</v>
      </c>
      <c r="AG25" s="44">
        <f>O25+'01.02.2018'!AG25</f>
        <v>33924</v>
      </c>
      <c r="AH25" s="9">
        <f>P25+'01.02.2018'!AH25</f>
        <v>24432</v>
      </c>
      <c r="AI25" s="1">
        <f t="shared" si="8"/>
        <v>19936</v>
      </c>
      <c r="AJ25" s="10">
        <f t="shared" si="11"/>
        <v>12.27373152649997</v>
      </c>
      <c r="AK25" s="10">
        <f t="shared" si="10"/>
        <v>15.965465489566611</v>
      </c>
    </row>
    <row r="26" spans="1:37" ht="31.5" customHeight="1" x14ac:dyDescent="0.3">
      <c r="A26" s="25" t="s">
        <v>11</v>
      </c>
      <c r="B26" s="25" t="s">
        <v>39</v>
      </c>
      <c r="C26" s="53">
        <f>'01.02.2018'!C26</f>
        <v>31429</v>
      </c>
      <c r="D26" s="1">
        <f t="shared" si="0"/>
        <v>2619.0833333333335</v>
      </c>
      <c r="E26" s="37">
        <v>13426</v>
      </c>
      <c r="F26" s="37"/>
      <c r="G26" s="37">
        <v>2976</v>
      </c>
      <c r="H26" s="37">
        <v>3132</v>
      </c>
      <c r="I26" s="37"/>
      <c r="J26" s="37"/>
      <c r="K26" s="37"/>
      <c r="L26" s="37"/>
      <c r="M26" s="37">
        <v>814</v>
      </c>
      <c r="N26" s="37"/>
      <c r="O26" s="37">
        <f>82+50+569</f>
        <v>701</v>
      </c>
      <c r="P26" s="37">
        <v>49</v>
      </c>
      <c r="Q26" s="37"/>
      <c r="R26" s="37"/>
      <c r="S26" s="37"/>
      <c r="T26" s="37"/>
      <c r="U26" s="37"/>
      <c r="V26" s="37"/>
      <c r="W26" s="37"/>
      <c r="X26" s="37"/>
      <c r="Y26" s="9">
        <f t="shared" si="4"/>
        <v>12612</v>
      </c>
      <c r="Z26" s="9">
        <f t="shared" si="5"/>
        <v>0</v>
      </c>
      <c r="AA26" s="9">
        <f t="shared" si="6"/>
        <v>2275</v>
      </c>
      <c r="AB26" s="37"/>
      <c r="AC26" s="39"/>
      <c r="AD26" s="9">
        <f t="shared" si="7"/>
        <v>3083</v>
      </c>
      <c r="AE26" s="9">
        <f>M26+'01.02.2018'!AE26</f>
        <v>1416</v>
      </c>
      <c r="AF26" s="9">
        <f>N26+'01.02.2018'!AF26</f>
        <v>0</v>
      </c>
      <c r="AG26" s="9">
        <f>O26+'01.02.2018'!AG26</f>
        <v>1499</v>
      </c>
      <c r="AH26" s="9">
        <f>P26+'01.02.2018'!AH26</f>
        <v>93</v>
      </c>
      <c r="AI26" s="1">
        <f t="shared" si="8"/>
        <v>1458</v>
      </c>
      <c r="AJ26" s="10">
        <f t="shared" si="11"/>
        <v>5.6840497629577778</v>
      </c>
      <c r="AK26" s="10">
        <f t="shared" si="10"/>
        <v>10.210562414266118</v>
      </c>
    </row>
    <row r="27" spans="1:37" ht="32.25" customHeight="1" x14ac:dyDescent="0.3">
      <c r="A27" s="25" t="s">
        <v>12</v>
      </c>
      <c r="B27" s="25" t="s">
        <v>28</v>
      </c>
      <c r="C27" s="53">
        <f>'01.02.2018'!C27</f>
        <v>39468</v>
      </c>
      <c r="D27" s="1">
        <f t="shared" si="0"/>
        <v>3289</v>
      </c>
      <c r="E27" s="37">
        <v>20527</v>
      </c>
      <c r="F27" s="37"/>
      <c r="G27" s="37"/>
      <c r="H27" s="37"/>
      <c r="I27" s="37"/>
      <c r="J27" s="37"/>
      <c r="K27" s="37"/>
      <c r="L27" s="37"/>
      <c r="M27" s="37">
        <v>1851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4"/>
        <v>18676</v>
      </c>
      <c r="Z27" s="9">
        <f t="shared" si="5"/>
        <v>0</v>
      </c>
      <c r="AA27" s="9">
        <f t="shared" si="6"/>
        <v>0</v>
      </c>
      <c r="AB27" s="37"/>
      <c r="AC27" s="39"/>
      <c r="AD27" s="9">
        <f t="shared" si="7"/>
        <v>0</v>
      </c>
      <c r="AE27" s="9">
        <f>M27+'01.02.2018'!AE27</f>
        <v>3411</v>
      </c>
      <c r="AF27" s="9">
        <f>N27+'01.02.2018'!AF27</f>
        <v>0</v>
      </c>
      <c r="AG27" s="9">
        <f>O27+'01.02.2018'!AG27</f>
        <v>0</v>
      </c>
      <c r="AH27" s="9">
        <f>P27+'01.02.2018'!AH27</f>
        <v>0</v>
      </c>
      <c r="AI27" s="1">
        <f t="shared" si="8"/>
        <v>1706</v>
      </c>
      <c r="AJ27" s="10">
        <f t="shared" si="11"/>
        <v>5.6783216783216783</v>
      </c>
      <c r="AK27" s="10">
        <f t="shared" si="10"/>
        <v>10.947245017584994</v>
      </c>
    </row>
    <row r="28" spans="1:37" ht="31.5" customHeight="1" x14ac:dyDescent="0.3">
      <c r="A28" s="25" t="s">
        <v>29</v>
      </c>
      <c r="B28" s="25" t="s">
        <v>30</v>
      </c>
      <c r="C28" s="53">
        <f>'01.02.2018'!C28</f>
        <v>180</v>
      </c>
      <c r="D28" s="1">
        <f t="shared" si="0"/>
        <v>15</v>
      </c>
      <c r="E28" s="37">
        <v>69</v>
      </c>
      <c r="F28" s="37"/>
      <c r="G28" s="37"/>
      <c r="H28" s="37"/>
      <c r="I28" s="37"/>
      <c r="J28" s="37"/>
      <c r="K28" s="37"/>
      <c r="L28" s="37"/>
      <c r="M28" s="37">
        <v>50</v>
      </c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4"/>
        <v>19</v>
      </c>
      <c r="Z28" s="9">
        <f t="shared" si="5"/>
        <v>0</v>
      </c>
      <c r="AA28" s="9">
        <f t="shared" si="6"/>
        <v>0</v>
      </c>
      <c r="AB28" s="37"/>
      <c r="AC28" s="39"/>
      <c r="AD28" s="9">
        <f t="shared" si="7"/>
        <v>0</v>
      </c>
      <c r="AE28" s="9">
        <f>M28+'01.02.2018'!AE28</f>
        <v>94</v>
      </c>
      <c r="AF28" s="9">
        <f>N28+'01.02.2018'!AF28</f>
        <v>0</v>
      </c>
      <c r="AG28" s="9">
        <f>O28+'01.02.2018'!AG28</f>
        <v>0</v>
      </c>
      <c r="AH28" s="9">
        <f>P28+'01.02.2018'!AH28</f>
        <v>0</v>
      </c>
      <c r="AI28" s="1">
        <f t="shared" si="8"/>
        <v>47</v>
      </c>
      <c r="AJ28" s="10">
        <f t="shared" si="11"/>
        <v>1.2666666666666666</v>
      </c>
      <c r="AK28" s="10">
        <f t="shared" si="10"/>
        <v>0.40425531914893614</v>
      </c>
    </row>
    <row r="29" spans="1:37" ht="29.25" customHeight="1" x14ac:dyDescent="0.3">
      <c r="A29" s="25" t="s">
        <v>26</v>
      </c>
      <c r="B29" s="25" t="s">
        <v>27</v>
      </c>
      <c r="C29" s="53">
        <f>'01.02.2018'!C29</f>
        <v>42246</v>
      </c>
      <c r="D29" s="1">
        <f t="shared" si="0"/>
        <v>3520.5</v>
      </c>
      <c r="E29" s="37">
        <v>0</v>
      </c>
      <c r="F29" s="37"/>
      <c r="G29" s="37"/>
      <c r="H29" s="37"/>
      <c r="I29" s="37">
        <v>54400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4"/>
        <v>54400</v>
      </c>
      <c r="Z29" s="9">
        <f t="shared" si="5"/>
        <v>0</v>
      </c>
      <c r="AA29" s="9">
        <f t="shared" si="6"/>
        <v>0</v>
      </c>
      <c r="AB29" s="37"/>
      <c r="AC29" s="39"/>
      <c r="AD29" s="9">
        <f t="shared" si="7"/>
        <v>0</v>
      </c>
      <c r="AE29" s="9">
        <f>M29+'01.02.2018'!AE29</f>
        <v>0</v>
      </c>
      <c r="AF29" s="9">
        <f>N29+'01.02.2018'!AF29</f>
        <v>0</v>
      </c>
      <c r="AG29" s="9">
        <f>O29+'01.02.2018'!AG29</f>
        <v>0</v>
      </c>
      <c r="AH29" s="9">
        <f>P29+'01.02.2018'!AH29</f>
        <v>0</v>
      </c>
      <c r="AI29" s="1">
        <f t="shared" si="8"/>
        <v>0</v>
      </c>
      <c r="AJ29" s="10">
        <f t="shared" si="11"/>
        <v>15.452350518392274</v>
      </c>
      <c r="AK29" s="10" t="e">
        <f t="shared" si="10"/>
        <v>#DIV/0!</v>
      </c>
    </row>
    <row r="30" spans="1:37" ht="32.25" customHeight="1" x14ac:dyDescent="0.3">
      <c r="A30" s="25" t="s">
        <v>10</v>
      </c>
      <c r="B30" s="25" t="s">
        <v>38</v>
      </c>
      <c r="C30" s="53">
        <f>'01.02.2018'!C30</f>
        <v>24179</v>
      </c>
      <c r="D30" s="1">
        <f t="shared" si="0"/>
        <v>2014.9166666666667</v>
      </c>
      <c r="E30" s="37">
        <v>30670</v>
      </c>
      <c r="F30" s="37"/>
      <c r="G30" s="37"/>
      <c r="H30" s="37"/>
      <c r="I30" s="37"/>
      <c r="J30" s="37"/>
      <c r="K30" s="37"/>
      <c r="L30" s="37"/>
      <c r="M30" s="37">
        <v>70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4"/>
        <v>30600</v>
      </c>
      <c r="Z30" s="9">
        <f t="shared" si="5"/>
        <v>0</v>
      </c>
      <c r="AA30" s="9">
        <f t="shared" si="6"/>
        <v>0</v>
      </c>
      <c r="AB30" s="37"/>
      <c r="AC30" s="39"/>
      <c r="AD30" s="9">
        <f t="shared" si="7"/>
        <v>0</v>
      </c>
      <c r="AE30" s="9">
        <f>M30+'01.02.2018'!AE30</f>
        <v>159</v>
      </c>
      <c r="AF30" s="9">
        <f>N30+'01.02.2018'!AF30</f>
        <v>0</v>
      </c>
      <c r="AG30" s="9">
        <f>O30+'01.02.2018'!AG30</f>
        <v>0</v>
      </c>
      <c r="AH30" s="9">
        <f>P30+'01.02.2018'!AH30</f>
        <v>0</v>
      </c>
      <c r="AI30" s="1">
        <f t="shared" si="8"/>
        <v>80</v>
      </c>
      <c r="AJ30" s="10">
        <f t="shared" si="11"/>
        <v>15.186732288349393</v>
      </c>
      <c r="AK30" s="10">
        <f t="shared" si="10"/>
        <v>382.5</v>
      </c>
    </row>
    <row r="31" spans="1:37" ht="31.5" customHeight="1" x14ac:dyDescent="0.3">
      <c r="A31" s="25" t="s">
        <v>14</v>
      </c>
      <c r="B31" s="25" t="s">
        <v>38</v>
      </c>
      <c r="C31" s="53">
        <f>'01.02.2018'!C31</f>
        <v>217607</v>
      </c>
      <c r="D31" s="1">
        <f t="shared" si="0"/>
        <v>18133.916666666668</v>
      </c>
      <c r="E31" s="37">
        <v>157497</v>
      </c>
      <c r="F31" s="37"/>
      <c r="G31" s="37">
        <v>9314</v>
      </c>
      <c r="H31" s="37">
        <v>20284</v>
      </c>
      <c r="I31" s="37"/>
      <c r="J31" s="37"/>
      <c r="K31" s="37"/>
      <c r="L31" s="37">
        <v>18000</v>
      </c>
      <c r="M31" s="37">
        <v>7328</v>
      </c>
      <c r="N31" s="37"/>
      <c r="O31" s="37">
        <v>8492</v>
      </c>
      <c r="P31" s="37">
        <v>6744</v>
      </c>
      <c r="Q31" s="37"/>
      <c r="R31" s="37"/>
      <c r="S31" s="37"/>
      <c r="T31" s="37"/>
      <c r="U31" s="37"/>
      <c r="V31" s="37"/>
      <c r="W31" s="37"/>
      <c r="X31" s="37"/>
      <c r="Y31" s="9">
        <f t="shared" si="4"/>
        <v>150169</v>
      </c>
      <c r="Z31" s="9">
        <f t="shared" si="5"/>
        <v>0</v>
      </c>
      <c r="AA31" s="9">
        <f t="shared" si="6"/>
        <v>822</v>
      </c>
      <c r="AB31" s="38" t="s">
        <v>105</v>
      </c>
      <c r="AC31" s="52" t="s">
        <v>106</v>
      </c>
      <c r="AD31" s="9">
        <f t="shared" si="7"/>
        <v>31540</v>
      </c>
      <c r="AE31" s="9">
        <f>M31+'01.02.2018'!AE31</f>
        <v>9253</v>
      </c>
      <c r="AF31" s="9">
        <f>N31+'01.02.2018'!AF31</f>
        <v>0</v>
      </c>
      <c r="AG31" s="9">
        <f>O31+'01.02.2018'!AG31</f>
        <v>23360</v>
      </c>
      <c r="AH31" s="9">
        <f>P31+'01.02.2018'!AH31</f>
        <v>13575</v>
      </c>
      <c r="AI31" s="1">
        <f t="shared" si="8"/>
        <v>16307</v>
      </c>
      <c r="AJ31" s="10">
        <f t="shared" si="11"/>
        <v>8.3264417045407537</v>
      </c>
      <c r="AK31" s="10">
        <f t="shared" si="10"/>
        <v>9.2592751579076467</v>
      </c>
    </row>
    <row r="32" spans="1:37" ht="39.75" customHeight="1" x14ac:dyDescent="0.3">
      <c r="A32" s="25" t="s">
        <v>62</v>
      </c>
      <c r="B32" s="25" t="s">
        <v>68</v>
      </c>
      <c r="C32" s="53">
        <f>'01.02.2018'!C32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4"/>
        <v>0</v>
      </c>
      <c r="Z32" s="9">
        <f t="shared" si="5"/>
        <v>0</v>
      </c>
      <c r="AA32" s="9">
        <f t="shared" si="6"/>
        <v>0</v>
      </c>
      <c r="AB32" s="37"/>
      <c r="AC32" s="39"/>
      <c r="AD32" s="9">
        <f t="shared" si="7"/>
        <v>0</v>
      </c>
      <c r="AE32" s="9">
        <f>M32+'01.02.2018'!AE32</f>
        <v>0</v>
      </c>
      <c r="AF32" s="9">
        <f>N32+'01.02.2018'!AF32</f>
        <v>0</v>
      </c>
      <c r="AG32" s="9">
        <f>O32+'01.02.2018'!AG32</f>
        <v>0</v>
      </c>
      <c r="AH32" s="9">
        <f>P32+'01.02.2018'!AH32</f>
        <v>0</v>
      </c>
      <c r="AI32" s="1">
        <f t="shared" si="8"/>
        <v>0</v>
      </c>
      <c r="AJ32" s="10">
        <f t="shared" si="11"/>
        <v>0</v>
      </c>
      <c r="AK32" s="10" t="e">
        <f t="shared" si="10"/>
        <v>#DIV/0!</v>
      </c>
    </row>
    <row r="33" spans="1:38" ht="36" customHeight="1" x14ac:dyDescent="0.3">
      <c r="A33" s="25" t="s">
        <v>63</v>
      </c>
      <c r="B33" s="25" t="s">
        <v>64</v>
      </c>
      <c r="C33" s="53">
        <f>'01.02.2018'!C33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4"/>
        <v>0</v>
      </c>
      <c r="Z33" s="9">
        <f t="shared" si="5"/>
        <v>0</v>
      </c>
      <c r="AA33" s="9">
        <f t="shared" si="6"/>
        <v>0</v>
      </c>
      <c r="AB33" s="37"/>
      <c r="AC33" s="39"/>
      <c r="AD33" s="9">
        <f t="shared" si="7"/>
        <v>0</v>
      </c>
      <c r="AE33" s="9">
        <f>M33+'01.02.2018'!AE33</f>
        <v>0</v>
      </c>
      <c r="AF33" s="9">
        <f>N33+'01.02.2018'!AF33</f>
        <v>0</v>
      </c>
      <c r="AG33" s="9">
        <f>O33+'01.02.2018'!AG33</f>
        <v>0</v>
      </c>
      <c r="AH33" s="9">
        <f>P33+'01.02.2018'!AH33</f>
        <v>0</v>
      </c>
      <c r="AI33" s="1">
        <f t="shared" si="8"/>
        <v>0</v>
      </c>
      <c r="AJ33" s="10">
        <f t="shared" si="11"/>
        <v>0</v>
      </c>
      <c r="AK33" s="10" t="e">
        <f t="shared" si="10"/>
        <v>#DIV/0!</v>
      </c>
    </row>
    <row r="34" spans="1:38" ht="48.75" customHeight="1" x14ac:dyDescent="0.3">
      <c r="A34" s="26" t="s">
        <v>65</v>
      </c>
      <c r="B34" s="27" t="s">
        <v>67</v>
      </c>
      <c r="C34" s="53">
        <f>'01.02.2018'!C34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4"/>
        <v>0</v>
      </c>
      <c r="Z34" s="9">
        <f t="shared" si="5"/>
        <v>0</v>
      </c>
      <c r="AA34" s="9">
        <f t="shared" si="6"/>
        <v>0</v>
      </c>
      <c r="AB34" s="37"/>
      <c r="AC34" s="39"/>
      <c r="AD34" s="9">
        <f t="shared" si="7"/>
        <v>0</v>
      </c>
      <c r="AE34" s="9">
        <f>M34+'01.02.2018'!AE34</f>
        <v>0</v>
      </c>
      <c r="AF34" s="9">
        <f>N34+'01.02.2018'!AF34</f>
        <v>0</v>
      </c>
      <c r="AG34" s="9">
        <f>O34+'01.02.2018'!AG34</f>
        <v>0</v>
      </c>
      <c r="AH34" s="9">
        <f>P34+'01.02.2018'!AH34</f>
        <v>0</v>
      </c>
      <c r="AI34" s="1">
        <f t="shared" si="8"/>
        <v>0</v>
      </c>
      <c r="AJ34" s="10">
        <f t="shared" si="11"/>
        <v>0</v>
      </c>
      <c r="AK34" s="10" t="e">
        <f t="shared" si="10"/>
        <v>#DIV/0!</v>
      </c>
    </row>
    <row r="35" spans="1:38" ht="55.5" customHeight="1" x14ac:dyDescent="0.3">
      <c r="A35" s="26" t="s">
        <v>65</v>
      </c>
      <c r="B35" s="27" t="s">
        <v>66</v>
      </c>
      <c r="C35" s="53">
        <f>'01.02.2018'!C35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4"/>
        <v>0</v>
      </c>
      <c r="Z35" s="9">
        <f t="shared" si="5"/>
        <v>0</v>
      </c>
      <c r="AA35" s="9">
        <f t="shared" si="6"/>
        <v>0</v>
      </c>
      <c r="AB35" s="37"/>
      <c r="AC35" s="39"/>
      <c r="AD35" s="9">
        <f t="shared" si="7"/>
        <v>0</v>
      </c>
      <c r="AE35" s="9">
        <f>M35+'01.02.2018'!AE35</f>
        <v>0</v>
      </c>
      <c r="AF35" s="9">
        <f>N35+'01.02.2018'!AF35</f>
        <v>0</v>
      </c>
      <c r="AG35" s="9">
        <f>O35+'01.02.2018'!AG35</f>
        <v>0</v>
      </c>
      <c r="AH35" s="9">
        <f>P35+'01.02.2018'!AH35</f>
        <v>0</v>
      </c>
      <c r="AI35" s="1">
        <f t="shared" si="8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3">
      <c r="A36" s="69" t="s">
        <v>17</v>
      </c>
      <c r="B36" s="69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3">
      <c r="A37" s="25" t="s">
        <v>15</v>
      </c>
      <c r="B37" s="25" t="s">
        <v>41</v>
      </c>
      <c r="C37" s="53">
        <f>'01.02.2018'!C37</f>
        <v>91490</v>
      </c>
      <c r="D37" s="1">
        <f t="shared" si="0"/>
        <v>7624.166666666667</v>
      </c>
      <c r="E37" s="37">
        <v>79077</v>
      </c>
      <c r="F37" s="37"/>
      <c r="G37" s="37"/>
      <c r="H37" s="37"/>
      <c r="I37" s="37">
        <v>80276</v>
      </c>
      <c r="J37" s="40"/>
      <c r="K37" s="40"/>
      <c r="L37" s="40"/>
      <c r="M37" s="37">
        <v>3449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4"/>
        <v>155904</v>
      </c>
      <c r="Z37" s="9">
        <f t="shared" si="5"/>
        <v>0</v>
      </c>
      <c r="AA37" s="9">
        <f t="shared" si="6"/>
        <v>0</v>
      </c>
      <c r="AB37" s="40"/>
      <c r="AC37" s="41"/>
      <c r="AD37" s="9">
        <f t="shared" si="7"/>
        <v>0</v>
      </c>
      <c r="AE37" s="9">
        <f>M37+'01.02.2018'!AE37</f>
        <v>5336</v>
      </c>
      <c r="AF37" s="9">
        <f>N37+'01.02.2018'!AF37</f>
        <v>0</v>
      </c>
      <c r="AG37" s="9">
        <f>O37+'01.02.2018'!AG37</f>
        <v>0</v>
      </c>
      <c r="AH37" s="9">
        <f>P37+'01.02.2018'!AH37</f>
        <v>0</v>
      </c>
      <c r="AI37" s="1">
        <f t="shared" si="8"/>
        <v>2668</v>
      </c>
      <c r="AJ37" s="10">
        <f>(Y37+Z37+AA37)/D37</f>
        <v>20.448661055853098</v>
      </c>
      <c r="AK37" s="10">
        <f t="shared" si="10"/>
        <v>58.434782608695649</v>
      </c>
    </row>
    <row r="38" spans="1:38" ht="35.25" customHeight="1" x14ac:dyDescent="0.3">
      <c r="A38" s="25" t="s">
        <v>33</v>
      </c>
      <c r="B38" s="25" t="s">
        <v>43</v>
      </c>
      <c r="C38" s="53">
        <f>'01.02.2018'!C38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4"/>
        <v>0</v>
      </c>
      <c r="Z38" s="9">
        <f t="shared" si="5"/>
        <v>0</v>
      </c>
      <c r="AA38" s="9">
        <f t="shared" si="6"/>
        <v>0</v>
      </c>
      <c r="AB38" s="40"/>
      <c r="AC38" s="41"/>
      <c r="AD38" s="9">
        <f t="shared" si="7"/>
        <v>0</v>
      </c>
      <c r="AE38" s="9">
        <f>M38+'01.02.2018'!AE38</f>
        <v>0</v>
      </c>
      <c r="AF38" s="9">
        <f>N38+'01.02.2018'!AF38</f>
        <v>0</v>
      </c>
      <c r="AG38" s="9">
        <f>O38+'01.02.2018'!AG38</f>
        <v>0</v>
      </c>
      <c r="AH38" s="9">
        <f>P38+'01.02.2018'!AH38</f>
        <v>0</v>
      </c>
      <c r="AI38" s="1">
        <f t="shared" si="8"/>
        <v>0</v>
      </c>
      <c r="AJ38" s="10">
        <f t="shared" ref="AJ38:AJ39" si="12">(Y38+Z38+AA38)/D38</f>
        <v>0</v>
      </c>
      <c r="AK38" s="10" t="e">
        <f t="shared" si="10"/>
        <v>#DIV/0!</v>
      </c>
    </row>
    <row r="39" spans="1:38" ht="39" customHeight="1" x14ac:dyDescent="0.3">
      <c r="A39" s="25" t="s">
        <v>16</v>
      </c>
      <c r="B39" s="25" t="s">
        <v>31</v>
      </c>
      <c r="C39" s="53">
        <f>'01.02.2018'!C39</f>
        <v>157920</v>
      </c>
      <c r="D39" s="1">
        <f t="shared" si="0"/>
        <v>13160</v>
      </c>
      <c r="E39" s="37">
        <v>159232</v>
      </c>
      <c r="F39" s="37"/>
      <c r="G39" s="37"/>
      <c r="H39" s="37"/>
      <c r="I39" s="37">
        <v>162008</v>
      </c>
      <c r="J39" s="40"/>
      <c r="K39" s="40"/>
      <c r="L39" s="40"/>
      <c r="M39" s="37">
        <v>8339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4"/>
        <v>312901</v>
      </c>
      <c r="Z39" s="9">
        <f t="shared" si="5"/>
        <v>0</v>
      </c>
      <c r="AA39" s="9">
        <f t="shared" si="6"/>
        <v>0</v>
      </c>
      <c r="AB39" s="40"/>
      <c r="AC39" s="41"/>
      <c r="AD39" s="9">
        <f t="shared" si="7"/>
        <v>0</v>
      </c>
      <c r="AE39" s="9">
        <f>M39+'01.02.2018'!AE39</f>
        <v>11059</v>
      </c>
      <c r="AF39" s="9">
        <f>N39+'01.02.2018'!AF39</f>
        <v>0</v>
      </c>
      <c r="AG39" s="9">
        <f>O39+'01.02.2018'!AG39</f>
        <v>0</v>
      </c>
      <c r="AH39" s="9">
        <f>P39+'01.02.2018'!AH39</f>
        <v>0</v>
      </c>
      <c r="AI39" s="1">
        <f t="shared" si="8"/>
        <v>5530</v>
      </c>
      <c r="AJ39" s="10">
        <f t="shared" si="12"/>
        <v>23.776671732522797</v>
      </c>
      <c r="AK39" s="10">
        <f t="shared" si="10"/>
        <v>56.582459312839063</v>
      </c>
    </row>
    <row r="40" spans="1:38" ht="33.75" customHeight="1" x14ac:dyDescent="0.3">
      <c r="A40" s="28" t="s">
        <v>16</v>
      </c>
      <c r="B40" s="28" t="s">
        <v>32</v>
      </c>
      <c r="C40" s="53">
        <f>'01.02.2018'!C40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4"/>
        <v>0</v>
      </c>
      <c r="Z40" s="9">
        <f t="shared" si="5"/>
        <v>0</v>
      </c>
      <c r="AA40" s="9">
        <f t="shared" si="6"/>
        <v>0</v>
      </c>
      <c r="AB40" s="40"/>
      <c r="AC40" s="41"/>
      <c r="AD40" s="9">
        <f t="shared" si="7"/>
        <v>0</v>
      </c>
      <c r="AE40" s="9">
        <f>M40+'01.02.2018'!AE40</f>
        <v>0</v>
      </c>
      <c r="AF40" s="9">
        <f>N40+'01.02.2018'!AF40</f>
        <v>0</v>
      </c>
      <c r="AG40" s="9">
        <f>O40+'01.02.2018'!AG40</f>
        <v>0</v>
      </c>
      <c r="AH40" s="9">
        <f>P40+'01.02.2018'!AH40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3">
      <c r="A41" s="73" t="s">
        <v>99</v>
      </c>
      <c r="B41" s="73"/>
      <c r="C41" s="7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6" t="s">
        <v>100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62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ht="15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ht="15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ht="15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ht="15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ht="15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ht="15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ht="15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d/HXzq/w/ezM5nqjw96xcCtZ8IUtiWPLV83W8e5mcJ0Ec/kBlZ7Xk4DgZ9xutD6Fz+av9rg4l7oapSw0hf5xJg==" saltValue="LJCuUEKSKkRopNq0IJOXZg==" spinCount="100000" sheet="1" objects="1" scenarios="1" formatCells="0" selectLockedCells="1"/>
  <mergeCells count="21">
    <mergeCell ref="A42:AK42"/>
    <mergeCell ref="A16:B16"/>
    <mergeCell ref="A36:B36"/>
    <mergeCell ref="X2:X3"/>
    <mergeCell ref="AE2:AH2"/>
    <mergeCell ref="E2:H2"/>
    <mergeCell ref="Y2:AD2"/>
    <mergeCell ref="A5:B5"/>
    <mergeCell ref="I2:L2"/>
    <mergeCell ref="M2:P2"/>
    <mergeCell ref="Q2:S2"/>
    <mergeCell ref="T2:V2"/>
    <mergeCell ref="W2:W3"/>
    <mergeCell ref="AJ2:AK2"/>
    <mergeCell ref="AI2:AI3"/>
    <mergeCell ref="A41:C41"/>
    <mergeCell ref="A1:F1"/>
    <mergeCell ref="A2:A3"/>
    <mergeCell ref="B2:B3"/>
    <mergeCell ref="C2:C3"/>
    <mergeCell ref="D2:D3"/>
  </mergeCells>
  <pageMargins left="0" right="0" top="0.78740157480314965" bottom="0.39370078740157483" header="0.15748031496062992" footer="0.15748031496062992"/>
  <pageSetup paperSize="9" scale="33" fitToWidth="0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0" operator="equal" id="{E3FF77C9-49AF-46AB-811B-EBFB72119D9F}">
            <xm:f>'01.02.2018'!Y17</xm:f>
            <x14:dxf/>
          </x14:cfRule>
          <x14:cfRule type="cellIs" priority="9" operator="notEqual" id="{85CF44DD-7730-4BCA-AF43-F730174D74D4}">
            <xm:f>'01.02.2018'!Y17</xm:f>
            <x14:dxf>
              <fill>
                <patternFill>
                  <bgColor theme="9" tint="0.59996337778862885"/>
                </patternFill>
              </fill>
            </x14:dxf>
          </x14:cfRule>
          <xm:sqref>E17:E35 E37:E40</xm:sqref>
        </x14:conditionalFormatting>
        <x14:conditionalFormatting xmlns:xm="http://schemas.microsoft.com/office/excel/2006/main">
          <x14:cfRule type="cellIs" priority="8" operator="equal" id="{E97BD396-9909-45DF-A280-379C3E4C4597}">
            <xm:f>'01.02.2018'!Z6</xm:f>
            <x14:dxf/>
          </x14:cfRule>
          <x14:cfRule type="cellIs" priority="7" operator="notEqual" id="{FD5B0576-9728-43E4-9563-35C4C9823789}">
            <xm:f>'01.02.2018'!Z6</xm:f>
            <x14:dxf>
              <fill>
                <patternFill>
                  <bgColor theme="9" tint="0.59996337778862885"/>
                </patternFill>
              </fill>
            </x14:dxf>
          </x14:cfRule>
          <xm:sqref>F6:F15 F17:F35 F37:F40</xm:sqref>
        </x14:conditionalFormatting>
        <x14:conditionalFormatting xmlns:xm="http://schemas.microsoft.com/office/excel/2006/main">
          <x14:cfRule type="cellIs" priority="6" operator="equal" id="{AD58BD57-B009-4F52-846F-1C9FDDF46C44}">
            <xm:f>'01.02.2018'!AA6</xm:f>
            <x14:dxf/>
          </x14:cfRule>
          <x14:cfRule type="cellIs" priority="5" operator="notEqual" id="{9A1502AD-7F72-4DD5-BB8E-D9621137CD28}">
            <xm:f>'01.02.2018'!AA6</xm:f>
            <x14:dxf>
              <fill>
                <patternFill>
                  <bgColor theme="9" tint="0.59996337778862885"/>
                </patternFill>
              </fill>
            </x14:dxf>
          </x14:cfRule>
          <xm:sqref>G6:G15 G17:G35 G37:G40</xm:sqref>
        </x14:conditionalFormatting>
        <x14:conditionalFormatting xmlns:xm="http://schemas.microsoft.com/office/excel/2006/main">
          <x14:cfRule type="cellIs" priority="4" operator="equal" id="{068907C9-3D8F-41DE-8B24-F23223101C47}">
            <xm:f>'01.02.2018'!AD6</xm:f>
            <x14:dxf/>
          </x14:cfRule>
          <x14:cfRule type="cellIs" priority="3" operator="notEqual" id="{1FF99CD0-7CBD-4D9D-8F53-0A144433425F}">
            <xm:f>'01.02.2018'!AD6</xm:f>
            <x14:dxf>
              <fill>
                <patternFill>
                  <bgColor theme="9" tint="0.59996337778862885"/>
                </patternFill>
              </fill>
            </x14:dxf>
          </x14:cfRule>
          <xm:sqref>H6:H15 H17:H35 H37:H40</xm:sqref>
        </x14:conditionalFormatting>
        <x14:conditionalFormatting xmlns:xm="http://schemas.microsoft.com/office/excel/2006/main">
          <x14:cfRule type="cellIs" priority="1" operator="notEqual" id="{88697542-85F3-4AC7-A5CE-D32CE29AE7E9}">
            <xm:f>'C:\Documents\стара форма\[додаток Зв_т щодо забезпеченост_ ПТП 2018.xlsx]01.02.2018'!#REF!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38AA9F01-A4E0-4FD8-A452-BAFB1F95DE5E}">
            <xm:f>'C:\Documents\стара форма\[додаток Зв_т щодо забезпеченост_ ПТП 2018.xlsx]01.02.2018'!#REF!</xm:f>
            <x14:dxf/>
          </x14:cfRule>
          <xm:sqref>E6:E15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70" zoomScaleNormal="70" workbookViewId="0">
      <pane xSplit="2" ySplit="5" topLeftCell="C39" activePane="bottomRight" state="frozen"/>
      <selection activeCell="AH13" sqref="AH13"/>
      <selection pane="topRight" activeCell="AH13" sqref="AH13"/>
      <selection pane="bottomLeft" activeCell="AH13" sqref="AH13"/>
      <selection pane="bottomRight" activeCell="M25" sqref="M25"/>
    </sheetView>
  </sheetViews>
  <sheetFormatPr defaultColWidth="9.109375" defaultRowHeight="14.4" x14ac:dyDescent="0.3"/>
  <cols>
    <col min="1" max="1" width="18.5546875" style="7" customWidth="1"/>
    <col min="2" max="2" width="28" style="7" customWidth="1"/>
    <col min="3" max="3" width="11.5546875" style="7" customWidth="1"/>
    <col min="4" max="4" width="10.44140625" style="7" customWidth="1"/>
    <col min="5" max="5" width="13.109375" style="7" customWidth="1"/>
    <col min="6" max="6" width="10.33203125" style="7" customWidth="1"/>
    <col min="7" max="7" width="12.5546875" style="7" customWidth="1"/>
    <col min="8" max="8" width="11.6640625" style="23" customWidth="1"/>
    <col min="9" max="9" width="12.44140625" style="7" customWidth="1"/>
    <col min="10" max="10" width="9.33203125" style="7" customWidth="1"/>
    <col min="11" max="11" width="10.5546875" style="7" customWidth="1"/>
    <col min="12" max="12" width="11.33203125" style="23" customWidth="1"/>
    <col min="13" max="13" width="12.6640625" style="7" customWidth="1"/>
    <col min="14" max="14" width="10.5546875" style="7" customWidth="1"/>
    <col min="15" max="15" width="10.88671875" style="7" customWidth="1"/>
    <col min="16" max="16" width="11.88671875" style="23" customWidth="1"/>
    <col min="17" max="17" width="11.33203125" style="7" customWidth="1"/>
    <col min="18" max="18" width="8.88671875" style="7" customWidth="1"/>
    <col min="19" max="19" width="9.88671875" style="7" customWidth="1"/>
    <col min="20" max="20" width="10.109375" style="7" customWidth="1"/>
    <col min="21" max="21" width="9.33203125" style="7" customWidth="1"/>
    <col min="22" max="22" width="9.5546875" style="7" customWidth="1"/>
    <col min="23" max="23" width="10.44140625" style="7" customWidth="1"/>
    <col min="24" max="24" width="10.88671875" style="7" customWidth="1"/>
    <col min="25" max="25" width="13.5546875" style="7" customWidth="1"/>
    <col min="26" max="26" width="11" style="7" customWidth="1"/>
    <col min="27" max="27" width="12.109375" style="7" customWidth="1"/>
    <col min="28" max="28" width="11" style="7" customWidth="1"/>
    <col min="29" max="29" width="13.109375" style="7" customWidth="1"/>
    <col min="30" max="30" width="12.5546875" style="23" customWidth="1"/>
    <col min="31" max="31" width="13" style="7" customWidth="1"/>
    <col min="32" max="32" width="10.6640625" style="7" customWidth="1"/>
    <col min="33" max="33" width="11.33203125" style="7" customWidth="1"/>
    <col min="34" max="34" width="12.109375" style="7" customWidth="1"/>
    <col min="35" max="35" width="10" style="7" customWidth="1"/>
    <col min="36" max="36" width="10.88671875" style="7" customWidth="1"/>
    <col min="37" max="37" width="10.6640625" style="7" customWidth="1"/>
    <col min="38" max="38" width="17.33203125" style="7" hidden="1" customWidth="1"/>
    <col min="39" max="16384" width="9.109375" style="7"/>
  </cols>
  <sheetData>
    <row r="1" spans="1:38" ht="31.5" customHeight="1" x14ac:dyDescent="0.3">
      <c r="A1" s="74" t="s">
        <v>107</v>
      </c>
      <c r="B1" s="75"/>
      <c r="C1" s="75"/>
      <c r="D1" s="75"/>
      <c r="E1" s="75"/>
      <c r="F1" s="75"/>
      <c r="G1" s="46">
        <v>43191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80.25" customHeight="1" x14ac:dyDescent="0.3">
      <c r="A2" s="65" t="s">
        <v>0</v>
      </c>
      <c r="B2" s="65" t="s">
        <v>21</v>
      </c>
      <c r="C2" s="65" t="s">
        <v>77</v>
      </c>
      <c r="D2" s="65" t="s">
        <v>13</v>
      </c>
      <c r="E2" s="76" t="s">
        <v>73</v>
      </c>
      <c r="F2" s="76"/>
      <c r="G2" s="76"/>
      <c r="H2" s="76"/>
      <c r="I2" s="66" t="s">
        <v>74</v>
      </c>
      <c r="J2" s="66"/>
      <c r="K2" s="66"/>
      <c r="L2" s="66"/>
      <c r="M2" s="77" t="s">
        <v>75</v>
      </c>
      <c r="N2" s="78"/>
      <c r="O2" s="78"/>
      <c r="P2" s="78"/>
      <c r="Q2" s="79" t="s">
        <v>69</v>
      </c>
      <c r="R2" s="80"/>
      <c r="S2" s="80"/>
      <c r="T2" s="81" t="s">
        <v>70</v>
      </c>
      <c r="U2" s="82"/>
      <c r="V2" s="82"/>
      <c r="W2" s="66" t="s">
        <v>46</v>
      </c>
      <c r="X2" s="66" t="s">
        <v>71</v>
      </c>
      <c r="Y2" s="76" t="s">
        <v>72</v>
      </c>
      <c r="Z2" s="76"/>
      <c r="AA2" s="76"/>
      <c r="AB2" s="76"/>
      <c r="AC2" s="76"/>
      <c r="AD2" s="76"/>
      <c r="AE2" s="67" t="s">
        <v>76</v>
      </c>
      <c r="AF2" s="68"/>
      <c r="AG2" s="68"/>
      <c r="AH2" s="68"/>
      <c r="AI2" s="65" t="s">
        <v>81</v>
      </c>
      <c r="AJ2" s="64" t="s">
        <v>42</v>
      </c>
      <c r="AK2" s="64"/>
      <c r="AL2" s="35">
        <v>43101</v>
      </c>
    </row>
    <row r="3" spans="1:38" s="18" customFormat="1" ht="174.75" customHeight="1" x14ac:dyDescent="0.3">
      <c r="A3" s="65"/>
      <c r="B3" s="65"/>
      <c r="C3" s="65"/>
      <c r="D3" s="65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6"/>
      <c r="X3" s="66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5"/>
      <c r="AJ3" s="54" t="s">
        <v>83</v>
      </c>
      <c r="AK3" s="55" t="s">
        <v>84</v>
      </c>
      <c r="AL3" s="36">
        <f>ROUND((G1-AL2)/30,0)</f>
        <v>3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3">
      <c r="A5" s="71" t="s">
        <v>1</v>
      </c>
      <c r="B5" s="72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3">
      <c r="A6" s="25" t="s">
        <v>2</v>
      </c>
      <c r="B6" s="25" t="s">
        <v>34</v>
      </c>
      <c r="C6" s="53">
        <f>'01.03.2018'!C6</f>
        <v>130498</v>
      </c>
      <c r="D6" s="1">
        <f t="shared" ref="D6:D40" si="0">C6/12</f>
        <v>10874.833333333334</v>
      </c>
      <c r="E6" s="37">
        <v>280947</v>
      </c>
      <c r="F6" s="37"/>
      <c r="G6" s="37"/>
      <c r="H6" s="37"/>
      <c r="I6" s="37"/>
      <c r="J6" s="42"/>
      <c r="K6" s="37"/>
      <c r="L6" s="37"/>
      <c r="M6" s="37">
        <v>14722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" si="1">(E6+I6+T6)-M6-Q6</f>
        <v>266225</v>
      </c>
      <c r="Z6" s="9">
        <f t="shared" ref="Z6" si="2">(F6+J6)-N6</f>
        <v>0</v>
      </c>
      <c r="AA6" s="9">
        <f t="shared" ref="AA6" si="3">(G6+K6+U6+W6)-O6-R6-X6</f>
        <v>0</v>
      </c>
      <c r="AB6" s="38">
        <v>29</v>
      </c>
      <c r="AC6" s="52">
        <v>43282</v>
      </c>
      <c r="AD6" s="9">
        <f>(H6+L6+V6+X6)-S6-P6-W6</f>
        <v>0</v>
      </c>
      <c r="AE6" s="9">
        <f>M6+'01.03.2018'!AE6</f>
        <v>35979</v>
      </c>
      <c r="AF6" s="9">
        <f>N6+'01.03.2018'!AF6</f>
        <v>0</v>
      </c>
      <c r="AG6" s="9">
        <f>O6+'01.03.2018'!AG6</f>
        <v>0</v>
      </c>
      <c r="AH6" s="9">
        <f>P6+'01.03.2018'!AH6</f>
        <v>0</v>
      </c>
      <c r="AI6" s="1">
        <f>ROUND((AE6+AF6+AG6)/$AL$3,0)</f>
        <v>11993</v>
      </c>
      <c r="AJ6" s="10">
        <f>(Y6+Z6+AA6)/D6</f>
        <v>24.480834955324983</v>
      </c>
      <c r="AK6" s="10">
        <f>(Y6+Z6+AA6)/AI6</f>
        <v>22.198365713332777</v>
      </c>
    </row>
    <row r="7" spans="1:38" ht="29.25" customHeight="1" x14ac:dyDescent="0.3">
      <c r="A7" s="25" t="s">
        <v>2</v>
      </c>
      <c r="B7" s="25" t="s">
        <v>35</v>
      </c>
      <c r="C7" s="53">
        <f>'01.03.2018'!C7</f>
        <v>673733</v>
      </c>
      <c r="D7" s="1">
        <f t="shared" si="0"/>
        <v>56144.416666666664</v>
      </c>
      <c r="E7" s="37">
        <v>2011891</v>
      </c>
      <c r="F7" s="37"/>
      <c r="G7" s="37"/>
      <c r="H7" s="37"/>
      <c r="I7" s="37"/>
      <c r="J7" s="37"/>
      <c r="K7" s="37"/>
      <c r="L7" s="37"/>
      <c r="M7" s="37">
        <v>8576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4">(E7+I7+T7)-M7-Q7</f>
        <v>2003315</v>
      </c>
      <c r="Z7" s="9">
        <f t="shared" ref="Z7:Z40" si="5">(F7+J7)-N7</f>
        <v>0</v>
      </c>
      <c r="AA7" s="9">
        <f t="shared" ref="AA7:AA40" si="6">(G7+K7+U7+W7)-O7-R7-X7</f>
        <v>0</v>
      </c>
      <c r="AB7" s="37"/>
      <c r="AC7" s="39"/>
      <c r="AD7" s="9">
        <f t="shared" ref="AD7:AD40" si="7">(H7+L7+V7+X7)-S7-P7-W7</f>
        <v>0</v>
      </c>
      <c r="AE7" s="9">
        <f>M7+'01.03.2018'!AE7</f>
        <v>18884</v>
      </c>
      <c r="AF7" s="9">
        <f>N7+'01.03.2018'!AF7</f>
        <v>0</v>
      </c>
      <c r="AG7" s="9">
        <f>O7+'01.03.2018'!AG7</f>
        <v>0</v>
      </c>
      <c r="AH7" s="9">
        <f>P7+'01.03.2018'!AH7</f>
        <v>0</v>
      </c>
      <c r="AI7" s="1">
        <f t="shared" ref="AI7:AI39" si="8">ROUND((AE7+AF7+AG7)/$AL$3,0)</f>
        <v>6295</v>
      </c>
      <c r="AJ7" s="10">
        <f t="shared" ref="AJ7:AJ14" si="9">(Y7+Z7+AA7)/D7</f>
        <v>35.681464318951278</v>
      </c>
      <c r="AK7" s="10">
        <f t="shared" ref="AK7:AK39" si="10">(Y7+Z7+AA7)/AI7</f>
        <v>318.23907863383636</v>
      </c>
    </row>
    <row r="8" spans="1:38" ht="29.25" customHeight="1" x14ac:dyDescent="0.3">
      <c r="A8" s="25" t="s">
        <v>2</v>
      </c>
      <c r="B8" s="25" t="s">
        <v>40</v>
      </c>
      <c r="C8" s="53">
        <f>'01.03.2018'!C8</f>
        <v>1102</v>
      </c>
      <c r="D8" s="1">
        <f t="shared" si="0"/>
        <v>91.833333333333329</v>
      </c>
      <c r="E8" s="37">
        <v>116</v>
      </c>
      <c r="F8" s="37"/>
      <c r="G8" s="37"/>
      <c r="H8" s="37"/>
      <c r="I8" s="37"/>
      <c r="J8" s="37"/>
      <c r="K8" s="37"/>
      <c r="L8" s="37"/>
      <c r="M8" s="37">
        <v>116</v>
      </c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4"/>
        <v>0</v>
      </c>
      <c r="Z8" s="9">
        <f t="shared" si="5"/>
        <v>0</v>
      </c>
      <c r="AA8" s="9">
        <f t="shared" si="6"/>
        <v>0</v>
      </c>
      <c r="AB8" s="37"/>
      <c r="AC8" s="39"/>
      <c r="AD8" s="9">
        <f t="shared" si="7"/>
        <v>0</v>
      </c>
      <c r="AE8" s="9">
        <f>M8+'01.03.2018'!AE8</f>
        <v>1476</v>
      </c>
      <c r="AF8" s="9">
        <f>N8+'01.03.2018'!AF8</f>
        <v>0</v>
      </c>
      <c r="AG8" s="9">
        <f>O8+'01.03.2018'!AG8</f>
        <v>0</v>
      </c>
      <c r="AH8" s="9">
        <f>P8+'01.03.2018'!AH8</f>
        <v>0</v>
      </c>
      <c r="AI8" s="1">
        <f t="shared" si="8"/>
        <v>492</v>
      </c>
      <c r="AJ8" s="10">
        <f t="shared" si="9"/>
        <v>0</v>
      </c>
      <c r="AK8" s="10">
        <f t="shared" si="10"/>
        <v>0</v>
      </c>
    </row>
    <row r="9" spans="1:38" ht="33.75" customHeight="1" x14ac:dyDescent="0.3">
      <c r="A9" s="25" t="s">
        <v>2</v>
      </c>
      <c r="B9" s="25" t="s">
        <v>59</v>
      </c>
      <c r="C9" s="53">
        <f>'01.03.2018'!C9</f>
        <v>1260</v>
      </c>
      <c r="D9" s="1">
        <f t="shared" si="0"/>
        <v>105</v>
      </c>
      <c r="E9" s="37">
        <v>0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4"/>
        <v>0</v>
      </c>
      <c r="Z9" s="9">
        <f t="shared" si="5"/>
        <v>0</v>
      </c>
      <c r="AA9" s="9">
        <f t="shared" si="6"/>
        <v>0</v>
      </c>
      <c r="AB9" s="37"/>
      <c r="AC9" s="39"/>
      <c r="AD9" s="9">
        <f t="shared" si="7"/>
        <v>0</v>
      </c>
      <c r="AE9" s="9">
        <f>M9+'01.03.2018'!AE9</f>
        <v>0</v>
      </c>
      <c r="AF9" s="9">
        <f>N9+'01.03.2018'!AF9</f>
        <v>0</v>
      </c>
      <c r="AG9" s="9">
        <f>O9+'01.03.2018'!AG9</f>
        <v>0</v>
      </c>
      <c r="AH9" s="9">
        <f>P9+'01.03.2018'!AH9</f>
        <v>0</v>
      </c>
      <c r="AI9" s="1">
        <f t="shared" si="8"/>
        <v>0</v>
      </c>
      <c r="AJ9" s="10">
        <f>(Y9+Z9+AA9)/D9</f>
        <v>0</v>
      </c>
      <c r="AK9" s="10" t="e">
        <f>(Y9+Z9+AA9)/AI9</f>
        <v>#DIV/0!</v>
      </c>
    </row>
    <row r="10" spans="1:38" ht="31.5" customHeight="1" x14ac:dyDescent="0.3">
      <c r="A10" s="25" t="s">
        <v>3</v>
      </c>
      <c r="B10" s="25" t="s">
        <v>36</v>
      </c>
      <c r="C10" s="53">
        <f>'01.03.2018'!C10</f>
        <v>348194</v>
      </c>
      <c r="D10" s="1">
        <f t="shared" si="0"/>
        <v>29016.166666666668</v>
      </c>
      <c r="E10" s="37">
        <v>446101</v>
      </c>
      <c r="F10" s="37"/>
      <c r="G10" s="37"/>
      <c r="H10" s="37"/>
      <c r="I10" s="37"/>
      <c r="J10" s="37"/>
      <c r="K10" s="37"/>
      <c r="L10" s="37"/>
      <c r="M10" s="37">
        <v>22827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4"/>
        <v>423274</v>
      </c>
      <c r="Z10" s="9">
        <f t="shared" si="5"/>
        <v>0</v>
      </c>
      <c r="AA10" s="9">
        <f t="shared" si="6"/>
        <v>0</v>
      </c>
      <c r="AB10" s="37"/>
      <c r="AC10" s="39"/>
      <c r="AD10" s="9">
        <f t="shared" si="7"/>
        <v>0</v>
      </c>
      <c r="AE10" s="9">
        <f>M10+'01.03.2018'!AE10</f>
        <v>81532</v>
      </c>
      <c r="AF10" s="9">
        <f>N10+'01.03.2018'!AF10</f>
        <v>0</v>
      </c>
      <c r="AG10" s="9">
        <f>O10+'01.03.2018'!AG10</f>
        <v>0</v>
      </c>
      <c r="AH10" s="9">
        <f>P10+'01.03.2018'!AH10</f>
        <v>0</v>
      </c>
      <c r="AI10" s="1">
        <f t="shared" si="8"/>
        <v>27177</v>
      </c>
      <c r="AJ10" s="10">
        <f t="shared" si="9"/>
        <v>14.587523047496511</v>
      </c>
      <c r="AK10" s="10">
        <f t="shared" si="10"/>
        <v>15.57471391249954</v>
      </c>
    </row>
    <row r="11" spans="1:38" ht="24.75" customHeight="1" x14ac:dyDescent="0.3">
      <c r="A11" s="25" t="s">
        <v>3</v>
      </c>
      <c r="B11" s="25" t="s">
        <v>58</v>
      </c>
      <c r="C11" s="53">
        <f>'01.03.2018'!C11</f>
        <v>1260</v>
      </c>
      <c r="D11" s="1">
        <f t="shared" si="0"/>
        <v>105</v>
      </c>
      <c r="E11" s="37">
        <v>0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4"/>
        <v>0</v>
      </c>
      <c r="Z11" s="9">
        <f t="shared" si="5"/>
        <v>0</v>
      </c>
      <c r="AA11" s="9">
        <f t="shared" si="6"/>
        <v>0</v>
      </c>
      <c r="AB11" s="37"/>
      <c r="AC11" s="39"/>
      <c r="AD11" s="9">
        <f t="shared" si="7"/>
        <v>0</v>
      </c>
      <c r="AE11" s="9">
        <f>M11+'01.03.2018'!AE11</f>
        <v>0</v>
      </c>
      <c r="AF11" s="9">
        <f>N11+'01.03.2018'!AF11</f>
        <v>0</v>
      </c>
      <c r="AG11" s="9">
        <f>O11+'01.03.2018'!AG11</f>
        <v>0</v>
      </c>
      <c r="AH11" s="9">
        <f>P11+'01.03.2018'!AH11</f>
        <v>0</v>
      </c>
      <c r="AI11" s="1">
        <f t="shared" si="8"/>
        <v>0</v>
      </c>
      <c r="AJ11" s="10">
        <f t="shared" si="9"/>
        <v>0</v>
      </c>
      <c r="AK11" s="10" t="e">
        <f t="shared" si="10"/>
        <v>#DIV/0!</v>
      </c>
    </row>
    <row r="12" spans="1:38" ht="30" customHeight="1" x14ac:dyDescent="0.3">
      <c r="A12" s="25" t="s">
        <v>4</v>
      </c>
      <c r="B12" s="25" t="s">
        <v>36</v>
      </c>
      <c r="C12" s="53">
        <f>'01.03.2018'!C12</f>
        <v>1518</v>
      </c>
      <c r="D12" s="1">
        <f t="shared" si="0"/>
        <v>126.5</v>
      </c>
      <c r="E12" s="37">
        <v>747</v>
      </c>
      <c r="F12" s="37"/>
      <c r="G12" s="37"/>
      <c r="H12" s="37"/>
      <c r="I12" s="37"/>
      <c r="J12" s="37"/>
      <c r="K12" s="37"/>
      <c r="L12" s="37"/>
      <c r="M12" s="37">
        <v>54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4"/>
        <v>693</v>
      </c>
      <c r="Z12" s="9">
        <f t="shared" si="5"/>
        <v>0</v>
      </c>
      <c r="AA12" s="9">
        <f t="shared" si="6"/>
        <v>0</v>
      </c>
      <c r="AB12" s="37"/>
      <c r="AC12" s="39"/>
      <c r="AD12" s="9">
        <f t="shared" si="7"/>
        <v>0</v>
      </c>
      <c r="AE12" s="9">
        <f>M12+'01.03.2018'!AE12</f>
        <v>84</v>
      </c>
      <c r="AF12" s="9">
        <f>N12+'01.03.2018'!AF12</f>
        <v>0</v>
      </c>
      <c r="AG12" s="9">
        <f>O12+'01.03.2018'!AG12</f>
        <v>0</v>
      </c>
      <c r="AH12" s="9">
        <f>P12+'01.03.2018'!AH12</f>
        <v>0</v>
      </c>
      <c r="AI12" s="1">
        <f t="shared" si="8"/>
        <v>28</v>
      </c>
      <c r="AJ12" s="10">
        <f t="shared" si="9"/>
        <v>5.4782608695652177</v>
      </c>
      <c r="AK12" s="10">
        <f t="shared" si="10"/>
        <v>24.75</v>
      </c>
    </row>
    <row r="13" spans="1:38" ht="31.5" customHeight="1" x14ac:dyDescent="0.3">
      <c r="A13" s="25" t="s">
        <v>19</v>
      </c>
      <c r="B13" s="25" t="s">
        <v>37</v>
      </c>
      <c r="C13" s="53">
        <f>'01.03.2018'!C13</f>
        <v>408710</v>
      </c>
      <c r="D13" s="1">
        <f t="shared" si="0"/>
        <v>34059.166666666664</v>
      </c>
      <c r="E13" s="37">
        <v>426778</v>
      </c>
      <c r="F13" s="37"/>
      <c r="G13" s="37"/>
      <c r="H13" s="37"/>
      <c r="I13" s="37"/>
      <c r="J13" s="37"/>
      <c r="K13" s="37"/>
      <c r="L13" s="37"/>
      <c r="M13" s="37">
        <v>39442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 t="shared" si="4"/>
        <v>387336</v>
      </c>
      <c r="Z13" s="9">
        <f t="shared" si="5"/>
        <v>0</v>
      </c>
      <c r="AA13" s="9">
        <f t="shared" si="6"/>
        <v>0</v>
      </c>
      <c r="AB13" s="37"/>
      <c r="AC13" s="39"/>
      <c r="AD13" s="9">
        <f t="shared" si="7"/>
        <v>0</v>
      </c>
      <c r="AE13" s="9">
        <f>M13+'01.03.2018'!AE13</f>
        <v>120588</v>
      </c>
      <c r="AF13" s="9">
        <f>N13+'01.03.2018'!AF13</f>
        <v>0</v>
      </c>
      <c r="AG13" s="9">
        <f>O13+'01.03.2018'!AG13</f>
        <v>0</v>
      </c>
      <c r="AH13" s="9">
        <f>P13+'01.03.2018'!AH13</f>
        <v>0</v>
      </c>
      <c r="AI13" s="1">
        <f t="shared" si="8"/>
        <v>40196</v>
      </c>
      <c r="AJ13" s="10">
        <f t="shared" si="9"/>
        <v>11.372445009909228</v>
      </c>
      <c r="AK13" s="10">
        <f t="shared" si="10"/>
        <v>9.6361827047467408</v>
      </c>
    </row>
    <row r="14" spans="1:38" ht="27.75" customHeight="1" x14ac:dyDescent="0.3">
      <c r="A14" s="25" t="s">
        <v>5</v>
      </c>
      <c r="B14" s="25" t="s">
        <v>24</v>
      </c>
      <c r="C14" s="53">
        <f>'01.03.2018'!C14</f>
        <v>194460</v>
      </c>
      <c r="D14" s="1">
        <f t="shared" si="0"/>
        <v>16205</v>
      </c>
      <c r="E14" s="37">
        <v>487826</v>
      </c>
      <c r="F14" s="37"/>
      <c r="G14" s="37"/>
      <c r="H14" s="37"/>
      <c r="I14" s="37"/>
      <c r="J14" s="37"/>
      <c r="K14" s="37"/>
      <c r="L14" s="37"/>
      <c r="M14" s="37">
        <v>14372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4"/>
        <v>473454</v>
      </c>
      <c r="Z14" s="9">
        <f t="shared" si="5"/>
        <v>0</v>
      </c>
      <c r="AA14" s="9">
        <f t="shared" si="6"/>
        <v>0</v>
      </c>
      <c r="AB14" s="37"/>
      <c r="AC14" s="39"/>
      <c r="AD14" s="9">
        <f t="shared" si="7"/>
        <v>0</v>
      </c>
      <c r="AE14" s="9">
        <f>M14+'01.03.2018'!AE14</f>
        <v>45237</v>
      </c>
      <c r="AF14" s="9">
        <f>N14+'01.03.2018'!AF14</f>
        <v>0</v>
      </c>
      <c r="AG14" s="9">
        <f>O14+'01.03.2018'!AG14</f>
        <v>0</v>
      </c>
      <c r="AH14" s="9">
        <f>P14+'01.03.2018'!AH14</f>
        <v>0</v>
      </c>
      <c r="AI14" s="1">
        <f t="shared" si="8"/>
        <v>15079</v>
      </c>
      <c r="AJ14" s="10">
        <f t="shared" si="9"/>
        <v>29.216538105522986</v>
      </c>
      <c r="AK14" s="10">
        <f t="shared" si="10"/>
        <v>31.398235957291597</v>
      </c>
    </row>
    <row r="15" spans="1:38" ht="32.25" customHeight="1" x14ac:dyDescent="0.3">
      <c r="A15" s="25" t="s">
        <v>5</v>
      </c>
      <c r="B15" s="25" t="s">
        <v>59</v>
      </c>
      <c r="C15" s="53">
        <f>'01.03.2018'!C15</f>
        <v>870</v>
      </c>
      <c r="D15" s="1">
        <f t="shared" si="0"/>
        <v>72.5</v>
      </c>
      <c r="E15" s="37">
        <v>0</v>
      </c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4"/>
        <v>0</v>
      </c>
      <c r="Z15" s="9">
        <f t="shared" si="5"/>
        <v>0</v>
      </c>
      <c r="AA15" s="9">
        <f t="shared" si="6"/>
        <v>0</v>
      </c>
      <c r="AB15" s="37"/>
      <c r="AC15" s="39"/>
      <c r="AD15" s="9">
        <f t="shared" si="7"/>
        <v>0</v>
      </c>
      <c r="AE15" s="9">
        <f>M15+'01.03.2018'!AE15</f>
        <v>330</v>
      </c>
      <c r="AF15" s="9">
        <f>N15+'01.03.2018'!AF15</f>
        <v>0</v>
      </c>
      <c r="AG15" s="9">
        <f>O15+'01.03.2018'!AG15</f>
        <v>0</v>
      </c>
      <c r="AH15" s="9">
        <f>P15+'01.03.2018'!AH15</f>
        <v>0</v>
      </c>
      <c r="AI15" s="1">
        <f t="shared" si="8"/>
        <v>110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3">
      <c r="A16" s="69" t="s">
        <v>6</v>
      </c>
      <c r="B16" s="70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3">
      <c r="A17" s="25" t="s">
        <v>7</v>
      </c>
      <c r="B17" s="25" t="s">
        <v>39</v>
      </c>
      <c r="C17" s="53">
        <f>'01.03.2018'!C17</f>
        <v>19970</v>
      </c>
      <c r="D17" s="1">
        <f t="shared" si="0"/>
        <v>1664.1666666666667</v>
      </c>
      <c r="E17" s="37">
        <v>4985</v>
      </c>
      <c r="F17" s="37"/>
      <c r="G17" s="37">
        <v>245</v>
      </c>
      <c r="H17" s="37">
        <v>1605</v>
      </c>
      <c r="I17" s="37">
        <v>9636</v>
      </c>
      <c r="J17" s="37"/>
      <c r="K17" s="37"/>
      <c r="L17" s="37"/>
      <c r="M17" s="37">
        <v>2067</v>
      </c>
      <c r="N17" s="37"/>
      <c r="O17" s="37">
        <v>134</v>
      </c>
      <c r="P17" s="37">
        <v>172</v>
      </c>
      <c r="Q17" s="37"/>
      <c r="R17" s="42"/>
      <c r="S17" s="37"/>
      <c r="T17" s="37"/>
      <c r="U17" s="37"/>
      <c r="V17" s="37"/>
      <c r="W17" s="37">
        <v>1310</v>
      </c>
      <c r="X17" s="37"/>
      <c r="Y17" s="9">
        <f t="shared" si="4"/>
        <v>12554</v>
      </c>
      <c r="Z17" s="9">
        <f t="shared" si="5"/>
        <v>0</v>
      </c>
      <c r="AA17" s="9">
        <f t="shared" si="6"/>
        <v>1421</v>
      </c>
      <c r="AB17" s="37"/>
      <c r="AC17" s="39"/>
      <c r="AD17" s="9">
        <f t="shared" si="7"/>
        <v>123</v>
      </c>
      <c r="AE17" s="9">
        <f>M17+'01.03.2018'!AE17</f>
        <v>5763</v>
      </c>
      <c r="AF17" s="9">
        <f>N17+'01.03.2018'!AF17</f>
        <v>0</v>
      </c>
      <c r="AG17" s="9">
        <f>O17+'01.03.2018'!AG17</f>
        <v>435</v>
      </c>
      <c r="AH17" s="9">
        <f>P17+'01.03.2018'!AH17</f>
        <v>921</v>
      </c>
      <c r="AI17" s="1">
        <f t="shared" si="8"/>
        <v>2066</v>
      </c>
      <c r="AJ17" s="10">
        <f>(Y17+Z17+AA17)/D17</f>
        <v>8.3975963945918881</v>
      </c>
      <c r="AK17" s="10">
        <f>(Y17+Z17+AA17)/AI17</f>
        <v>6.7642787996127787</v>
      </c>
    </row>
    <row r="18" spans="1:37" ht="31.5" customHeight="1" x14ac:dyDescent="0.3">
      <c r="A18" s="25" t="s">
        <v>20</v>
      </c>
      <c r="B18" s="25" t="s">
        <v>38</v>
      </c>
      <c r="C18" s="53">
        <f>'01.03.2018'!C18</f>
        <v>244895</v>
      </c>
      <c r="D18" s="1">
        <f t="shared" si="0"/>
        <v>20407.916666666668</v>
      </c>
      <c r="E18" s="37">
        <v>56666</v>
      </c>
      <c r="F18" s="37"/>
      <c r="G18" s="37">
        <v>54000</v>
      </c>
      <c r="H18" s="37">
        <v>83755</v>
      </c>
      <c r="I18" s="37"/>
      <c r="J18" s="37"/>
      <c r="K18" s="37"/>
      <c r="L18" s="37"/>
      <c r="M18" s="37">
        <v>14725</v>
      </c>
      <c r="N18" s="37"/>
      <c r="O18" s="37"/>
      <c r="P18" s="37">
        <v>5460</v>
      </c>
      <c r="Q18" s="37"/>
      <c r="R18" s="37"/>
      <c r="S18" s="37"/>
      <c r="T18" s="37"/>
      <c r="U18" s="37"/>
      <c r="V18" s="37"/>
      <c r="W18" s="37"/>
      <c r="X18" s="37"/>
      <c r="Y18" s="9">
        <f t="shared" si="4"/>
        <v>41941</v>
      </c>
      <c r="Z18" s="9">
        <f t="shared" si="5"/>
        <v>0</v>
      </c>
      <c r="AA18" s="9">
        <f t="shared" si="6"/>
        <v>54000</v>
      </c>
      <c r="AB18" s="37"/>
      <c r="AC18" s="39"/>
      <c r="AD18" s="9">
        <f t="shared" si="7"/>
        <v>78295</v>
      </c>
      <c r="AE18" s="9">
        <f>M18+'01.03.2018'!AE18</f>
        <v>40843</v>
      </c>
      <c r="AF18" s="9">
        <f>N18+'01.03.2018'!AF18</f>
        <v>0</v>
      </c>
      <c r="AG18" s="9">
        <f>O18+'01.03.2018'!AG18</f>
        <v>0</v>
      </c>
      <c r="AH18" s="9">
        <f>P18+'01.03.2018'!AH18</f>
        <v>18170</v>
      </c>
      <c r="AI18" s="1">
        <f t="shared" si="8"/>
        <v>13614</v>
      </c>
      <c r="AJ18" s="10">
        <f t="shared" ref="AJ18:AJ34" si="11">(Y18+Z18+AA18)/D18</f>
        <v>4.7011658057534857</v>
      </c>
      <c r="AK18" s="10">
        <f t="shared" si="10"/>
        <v>7.0472307918319377</v>
      </c>
    </row>
    <row r="19" spans="1:37" ht="26.25" customHeight="1" x14ac:dyDescent="0.3">
      <c r="A19" s="25" t="s">
        <v>8</v>
      </c>
      <c r="B19" s="25" t="s">
        <v>38</v>
      </c>
      <c r="C19" s="53">
        <f>'01.03.2018'!C19</f>
        <v>18574</v>
      </c>
      <c r="D19" s="1">
        <f t="shared" si="0"/>
        <v>1547.8333333333333</v>
      </c>
      <c r="E19" s="37">
        <v>115679</v>
      </c>
      <c r="F19" s="37"/>
      <c r="G19" s="37">
        <v>7423</v>
      </c>
      <c r="H19" s="37">
        <v>11536</v>
      </c>
      <c r="I19" s="37"/>
      <c r="J19" s="37"/>
      <c r="K19" s="37"/>
      <c r="L19" s="37"/>
      <c r="M19" s="37">
        <v>202</v>
      </c>
      <c r="N19" s="37"/>
      <c r="O19" s="37">
        <v>814</v>
      </c>
      <c r="P19" s="37">
        <v>1907</v>
      </c>
      <c r="Q19" s="37"/>
      <c r="R19" s="37"/>
      <c r="S19" s="37"/>
      <c r="T19" s="37"/>
      <c r="U19" s="37"/>
      <c r="V19" s="37"/>
      <c r="W19" s="37"/>
      <c r="X19" s="37"/>
      <c r="Y19" s="9">
        <f t="shared" si="4"/>
        <v>115477</v>
      </c>
      <c r="Z19" s="9">
        <f t="shared" si="5"/>
        <v>0</v>
      </c>
      <c r="AA19" s="9">
        <f t="shared" si="6"/>
        <v>6609</v>
      </c>
      <c r="AB19" s="38" t="s">
        <v>108</v>
      </c>
      <c r="AC19" s="52" t="s">
        <v>103</v>
      </c>
      <c r="AD19" s="9">
        <f t="shared" si="7"/>
        <v>9629</v>
      </c>
      <c r="AE19" s="9">
        <f>M19+'01.03.2018'!AE19</f>
        <v>2568</v>
      </c>
      <c r="AF19" s="9">
        <f>N19+'01.03.2018'!AF19</f>
        <v>0</v>
      </c>
      <c r="AG19" s="9">
        <f>O19+'01.03.2018'!AG19</f>
        <v>1283</v>
      </c>
      <c r="AH19" s="9">
        <f>P19+'01.03.2018'!AH19</f>
        <v>4814</v>
      </c>
      <c r="AI19" s="1">
        <f t="shared" si="8"/>
        <v>1284</v>
      </c>
      <c r="AJ19" s="10">
        <f t="shared" si="11"/>
        <v>78.875417249919252</v>
      </c>
      <c r="AK19" s="10">
        <f t="shared" si="10"/>
        <v>95.082554517133957</v>
      </c>
    </row>
    <row r="20" spans="1:37" ht="27.75" customHeight="1" x14ac:dyDescent="0.3">
      <c r="A20" s="25" t="s">
        <v>8</v>
      </c>
      <c r="B20" s="25" t="s">
        <v>37</v>
      </c>
      <c r="C20" s="53">
        <f>'01.03.2018'!C20</f>
        <v>105251</v>
      </c>
      <c r="D20" s="1">
        <f t="shared" si="0"/>
        <v>8770.9166666666661</v>
      </c>
      <c r="E20" s="37">
        <v>84921</v>
      </c>
      <c r="F20" s="37"/>
      <c r="G20" s="37">
        <v>21600</v>
      </c>
      <c r="H20" s="37">
        <v>9442</v>
      </c>
      <c r="I20" s="37"/>
      <c r="J20" s="37"/>
      <c r="K20" s="37"/>
      <c r="L20" s="37"/>
      <c r="M20" s="37">
        <v>932</v>
      </c>
      <c r="N20" s="37"/>
      <c r="O20" s="37">
        <v>10990</v>
      </c>
      <c r="P20" s="37">
        <v>1635</v>
      </c>
      <c r="Q20" s="37"/>
      <c r="R20" s="37"/>
      <c r="S20" s="37"/>
      <c r="T20" s="37"/>
      <c r="U20" s="37"/>
      <c r="V20" s="37"/>
      <c r="W20" s="37"/>
      <c r="X20" s="37"/>
      <c r="Y20" s="9">
        <f t="shared" si="4"/>
        <v>83989</v>
      </c>
      <c r="Z20" s="9">
        <f t="shared" si="5"/>
        <v>0</v>
      </c>
      <c r="AA20" s="9">
        <f t="shared" si="6"/>
        <v>10610</v>
      </c>
      <c r="AB20" s="37">
        <v>10610</v>
      </c>
      <c r="AC20" s="39">
        <v>43220</v>
      </c>
      <c r="AD20" s="9">
        <f t="shared" si="7"/>
        <v>7807</v>
      </c>
      <c r="AE20" s="9">
        <f>M20+'01.03.2018'!AE20</f>
        <v>14521</v>
      </c>
      <c r="AF20" s="9">
        <f>N20+'01.03.2018'!AF20</f>
        <v>0</v>
      </c>
      <c r="AG20" s="9">
        <f>O20+'01.03.2018'!AG20</f>
        <v>13332</v>
      </c>
      <c r="AH20" s="9">
        <f>P20+'01.03.2018'!AH20</f>
        <v>6773</v>
      </c>
      <c r="AI20" s="1">
        <f t="shared" si="8"/>
        <v>9284</v>
      </c>
      <c r="AJ20" s="10">
        <f t="shared" si="11"/>
        <v>10.785531728914691</v>
      </c>
      <c r="AK20" s="10">
        <f t="shared" si="10"/>
        <v>10.18946574752262</v>
      </c>
    </row>
    <row r="21" spans="1:37" ht="32.25" customHeight="1" x14ac:dyDescent="0.3">
      <c r="A21" s="25" t="s">
        <v>8</v>
      </c>
      <c r="B21" s="25" t="s">
        <v>22</v>
      </c>
      <c r="C21" s="53">
        <f>'01.03.2018'!C21</f>
        <v>360</v>
      </c>
      <c r="D21" s="1">
        <f t="shared" si="0"/>
        <v>30</v>
      </c>
      <c r="E21" s="37">
        <v>395</v>
      </c>
      <c r="F21" s="37"/>
      <c r="G21" s="37"/>
      <c r="H21" s="37"/>
      <c r="I21" s="37"/>
      <c r="J21" s="37"/>
      <c r="K21" s="37"/>
      <c r="L21" s="37"/>
      <c r="M21" s="37">
        <v>56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4"/>
        <v>339</v>
      </c>
      <c r="Z21" s="9">
        <f t="shared" si="5"/>
        <v>0</v>
      </c>
      <c r="AA21" s="9">
        <f t="shared" si="6"/>
        <v>0</v>
      </c>
      <c r="AB21" s="37"/>
      <c r="AC21" s="39"/>
      <c r="AD21" s="9">
        <f t="shared" si="7"/>
        <v>0</v>
      </c>
      <c r="AE21" s="9">
        <f>M21+'01.03.2018'!AE21</f>
        <v>144</v>
      </c>
      <c r="AF21" s="9">
        <f>N21+'01.03.2018'!AF21</f>
        <v>0</v>
      </c>
      <c r="AG21" s="9">
        <f>O21+'01.03.2018'!AG21</f>
        <v>0</v>
      </c>
      <c r="AH21" s="9">
        <f>P21+'01.03.2018'!AH21</f>
        <v>0</v>
      </c>
      <c r="AI21" s="1">
        <f t="shared" si="8"/>
        <v>48</v>
      </c>
      <c r="AJ21" s="10">
        <f t="shared" si="11"/>
        <v>11.3</v>
      </c>
      <c r="AK21" s="10">
        <f t="shared" si="10"/>
        <v>7.0625</v>
      </c>
    </row>
    <row r="22" spans="1:37" ht="27.75" customHeight="1" x14ac:dyDescent="0.3">
      <c r="A22" s="25" t="s">
        <v>9</v>
      </c>
      <c r="B22" s="25" t="s">
        <v>24</v>
      </c>
      <c r="C22" s="53">
        <f>'01.03.2018'!C22</f>
        <v>33217</v>
      </c>
      <c r="D22" s="1">
        <f t="shared" si="0"/>
        <v>2768.0833333333335</v>
      </c>
      <c r="E22" s="37">
        <v>15399</v>
      </c>
      <c r="F22" s="37"/>
      <c r="G22" s="37">
        <v>9940</v>
      </c>
      <c r="H22" s="37">
        <v>8016</v>
      </c>
      <c r="I22" s="37"/>
      <c r="J22" s="37"/>
      <c r="K22" s="37"/>
      <c r="L22" s="37"/>
      <c r="M22" s="37">
        <v>246</v>
      </c>
      <c r="N22" s="37"/>
      <c r="O22" s="37">
        <v>1293</v>
      </c>
      <c r="P22" s="37">
        <v>376</v>
      </c>
      <c r="Q22" s="37"/>
      <c r="R22" s="37"/>
      <c r="S22" s="37"/>
      <c r="T22" s="37"/>
      <c r="U22" s="37"/>
      <c r="V22" s="37"/>
      <c r="W22" s="37"/>
      <c r="X22" s="37"/>
      <c r="Y22" s="9">
        <f t="shared" si="4"/>
        <v>15153</v>
      </c>
      <c r="Z22" s="9">
        <f t="shared" si="5"/>
        <v>0</v>
      </c>
      <c r="AA22" s="9">
        <f t="shared" si="6"/>
        <v>8647</v>
      </c>
      <c r="AB22" s="38">
        <v>46</v>
      </c>
      <c r="AC22" s="52" t="s">
        <v>109</v>
      </c>
      <c r="AD22" s="9">
        <f t="shared" si="7"/>
        <v>7640</v>
      </c>
      <c r="AE22" s="9">
        <f>M22+'01.03.2018'!AE22</f>
        <v>1022</v>
      </c>
      <c r="AF22" s="9">
        <f>N22+'01.03.2018'!AF22</f>
        <v>0</v>
      </c>
      <c r="AG22" s="9">
        <f>O22+'01.03.2018'!AG22</f>
        <v>3511</v>
      </c>
      <c r="AH22" s="9">
        <f>P22+'01.03.2018'!AH22</f>
        <v>1143</v>
      </c>
      <c r="AI22" s="1">
        <f t="shared" si="8"/>
        <v>1511</v>
      </c>
      <c r="AJ22" s="10">
        <f t="shared" si="11"/>
        <v>8.5980070445856036</v>
      </c>
      <c r="AK22" s="10">
        <f t="shared" si="10"/>
        <v>15.751158173395103</v>
      </c>
    </row>
    <row r="23" spans="1:37" ht="29.25" customHeight="1" x14ac:dyDescent="0.3">
      <c r="A23" s="25" t="s">
        <v>23</v>
      </c>
      <c r="B23" s="25" t="s">
        <v>25</v>
      </c>
      <c r="C23" s="53">
        <f>'01.03.2018'!C23</f>
        <v>120</v>
      </c>
      <c r="D23" s="1">
        <f t="shared" si="0"/>
        <v>10</v>
      </c>
      <c r="E23" s="37">
        <v>235</v>
      </c>
      <c r="F23" s="37"/>
      <c r="G23" s="37"/>
      <c r="H23" s="37"/>
      <c r="I23" s="37"/>
      <c r="J23" s="37"/>
      <c r="K23" s="37"/>
      <c r="L23" s="37"/>
      <c r="M23" s="37">
        <v>63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4"/>
        <v>172</v>
      </c>
      <c r="Z23" s="9">
        <f t="shared" si="5"/>
        <v>0</v>
      </c>
      <c r="AA23" s="9">
        <f t="shared" si="6"/>
        <v>0</v>
      </c>
      <c r="AB23" s="37"/>
      <c r="AC23" s="39"/>
      <c r="AD23" s="9">
        <f t="shared" si="7"/>
        <v>0</v>
      </c>
      <c r="AE23" s="9">
        <f>M23+'01.03.2018'!AE23</f>
        <v>131</v>
      </c>
      <c r="AF23" s="9">
        <f>N23+'01.03.2018'!AF23</f>
        <v>0</v>
      </c>
      <c r="AG23" s="9">
        <f>O23+'01.03.2018'!AG23</f>
        <v>0</v>
      </c>
      <c r="AH23" s="9">
        <f>P23+'01.03.2018'!AH23</f>
        <v>0</v>
      </c>
      <c r="AI23" s="1">
        <f t="shared" si="8"/>
        <v>44</v>
      </c>
      <c r="AJ23" s="10">
        <f t="shared" si="11"/>
        <v>17.2</v>
      </c>
      <c r="AK23" s="10">
        <f t="shared" si="10"/>
        <v>3.9090909090909092</v>
      </c>
    </row>
    <row r="24" spans="1:37" ht="36.75" customHeight="1" x14ac:dyDescent="0.3">
      <c r="A24" s="25" t="s">
        <v>60</v>
      </c>
      <c r="B24" s="25" t="s">
        <v>61</v>
      </c>
      <c r="C24" s="53">
        <f>'01.03.2018'!C24</f>
        <v>90</v>
      </c>
      <c r="D24" s="1">
        <f t="shared" si="0"/>
        <v>7.5</v>
      </c>
      <c r="E24" s="37">
        <v>275</v>
      </c>
      <c r="F24" s="37"/>
      <c r="G24" s="37"/>
      <c r="H24" s="37"/>
      <c r="I24" s="37"/>
      <c r="J24" s="37"/>
      <c r="K24" s="37"/>
      <c r="L24" s="37"/>
      <c r="M24" s="37">
        <v>31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4"/>
        <v>244</v>
      </c>
      <c r="Z24" s="9">
        <f t="shared" si="5"/>
        <v>0</v>
      </c>
      <c r="AA24" s="9">
        <f t="shared" si="6"/>
        <v>0</v>
      </c>
      <c r="AB24" s="37"/>
      <c r="AC24" s="39"/>
      <c r="AD24" s="9">
        <f t="shared" si="7"/>
        <v>0</v>
      </c>
      <c r="AE24" s="9">
        <f>M24+'01.03.2018'!AE24</f>
        <v>47</v>
      </c>
      <c r="AF24" s="9">
        <f>N24+'01.03.2018'!AF24</f>
        <v>0</v>
      </c>
      <c r="AG24" s="9">
        <f>O24+'01.03.2018'!AG24</f>
        <v>0</v>
      </c>
      <c r="AH24" s="9">
        <f>P24+'01.03.2018'!AH24</f>
        <v>0</v>
      </c>
      <c r="AI24" s="1">
        <f t="shared" si="8"/>
        <v>16</v>
      </c>
      <c r="AJ24" s="10">
        <f t="shared" si="11"/>
        <v>32.533333333333331</v>
      </c>
      <c r="AK24" s="10">
        <f t="shared" si="10"/>
        <v>15.25</v>
      </c>
    </row>
    <row r="25" spans="1:37" ht="34.5" customHeight="1" x14ac:dyDescent="0.3">
      <c r="A25" s="25" t="s">
        <v>60</v>
      </c>
      <c r="B25" s="25" t="s">
        <v>44</v>
      </c>
      <c r="C25" s="53">
        <f>'01.03.2018'!C25</f>
        <v>311189</v>
      </c>
      <c r="D25" s="1">
        <f t="shared" si="0"/>
        <v>25932.416666666668</v>
      </c>
      <c r="E25" s="43">
        <v>311427.52</v>
      </c>
      <c r="F25" s="37"/>
      <c r="G25" s="43">
        <v>6860</v>
      </c>
      <c r="H25" s="37">
        <v>99600</v>
      </c>
      <c r="I25" s="43"/>
      <c r="J25" s="37"/>
      <c r="K25" s="37"/>
      <c r="L25" s="37"/>
      <c r="M25" s="43">
        <v>20043.02</v>
      </c>
      <c r="N25" s="37"/>
      <c r="O25" s="37">
        <v>4652</v>
      </c>
      <c r="P25" s="37">
        <v>9480</v>
      </c>
      <c r="Q25" s="43"/>
      <c r="R25" s="37"/>
      <c r="S25" s="37"/>
      <c r="T25" s="43"/>
      <c r="U25" s="37"/>
      <c r="V25" s="37"/>
      <c r="W25" s="43"/>
      <c r="X25" s="43"/>
      <c r="Y25" s="44">
        <f t="shared" si="4"/>
        <v>291384.5</v>
      </c>
      <c r="Z25" s="9">
        <f t="shared" si="5"/>
        <v>0</v>
      </c>
      <c r="AA25" s="44">
        <f t="shared" si="6"/>
        <v>2208</v>
      </c>
      <c r="AB25" s="37"/>
      <c r="AC25" s="39"/>
      <c r="AD25" s="9">
        <f t="shared" si="7"/>
        <v>90120</v>
      </c>
      <c r="AE25" s="44">
        <f>M25+'01.03.2018'!AE25</f>
        <v>25990.38</v>
      </c>
      <c r="AF25" s="9">
        <f>N25+'01.03.2018'!AF25</f>
        <v>0</v>
      </c>
      <c r="AG25" s="44">
        <f>O25+'01.03.2018'!AG25</f>
        <v>38576</v>
      </c>
      <c r="AH25" s="9">
        <f>P25+'01.03.2018'!AH25</f>
        <v>33912</v>
      </c>
      <c r="AI25" s="1">
        <f t="shared" si="8"/>
        <v>21522</v>
      </c>
      <c r="AJ25" s="10">
        <f t="shared" si="11"/>
        <v>11.321447737548564</v>
      </c>
      <c r="AK25" s="10">
        <f t="shared" si="10"/>
        <v>13.641506365579406</v>
      </c>
    </row>
    <row r="26" spans="1:37" ht="31.5" customHeight="1" x14ac:dyDescent="0.3">
      <c r="A26" s="25" t="s">
        <v>11</v>
      </c>
      <c r="B26" s="25" t="s">
        <v>39</v>
      </c>
      <c r="C26" s="53">
        <f>'01.03.2018'!C26</f>
        <v>31429</v>
      </c>
      <c r="D26" s="1">
        <f t="shared" si="0"/>
        <v>2619.0833333333335</v>
      </c>
      <c r="E26" s="37">
        <v>12612</v>
      </c>
      <c r="F26" s="37"/>
      <c r="G26" s="37">
        <v>2275</v>
      </c>
      <c r="H26" s="37">
        <v>3083</v>
      </c>
      <c r="I26" s="37"/>
      <c r="J26" s="37"/>
      <c r="K26" s="37"/>
      <c r="L26" s="37"/>
      <c r="M26" s="37">
        <v>1035</v>
      </c>
      <c r="N26" s="37"/>
      <c r="O26" s="37">
        <v>575</v>
      </c>
      <c r="P26" s="37">
        <v>16</v>
      </c>
      <c r="Q26" s="37"/>
      <c r="R26" s="37"/>
      <c r="S26" s="37"/>
      <c r="T26" s="37"/>
      <c r="U26" s="37"/>
      <c r="V26" s="37"/>
      <c r="W26" s="37">
        <v>3055</v>
      </c>
      <c r="X26" s="37"/>
      <c r="Y26" s="9">
        <f t="shared" si="4"/>
        <v>11577</v>
      </c>
      <c r="Z26" s="9">
        <f t="shared" si="5"/>
        <v>0</v>
      </c>
      <c r="AA26" s="9">
        <f t="shared" si="6"/>
        <v>4755</v>
      </c>
      <c r="AB26" s="37"/>
      <c r="AC26" s="39"/>
      <c r="AD26" s="9">
        <f t="shared" si="7"/>
        <v>12</v>
      </c>
      <c r="AE26" s="9">
        <f>M26+'01.03.2018'!AE26</f>
        <v>2451</v>
      </c>
      <c r="AF26" s="9">
        <f>N26+'01.03.2018'!AF26</f>
        <v>0</v>
      </c>
      <c r="AG26" s="9">
        <f>O26+'01.03.2018'!AG26</f>
        <v>2074</v>
      </c>
      <c r="AH26" s="9">
        <f>P26+'01.03.2018'!AH26</f>
        <v>109</v>
      </c>
      <c r="AI26" s="1">
        <f t="shared" si="8"/>
        <v>1508</v>
      </c>
      <c r="AJ26" s="10">
        <f t="shared" si="11"/>
        <v>6.2357695122339241</v>
      </c>
      <c r="AK26" s="10">
        <f t="shared" si="10"/>
        <v>10.830238726790451</v>
      </c>
    </row>
    <row r="27" spans="1:37" ht="32.25" customHeight="1" x14ac:dyDescent="0.3">
      <c r="A27" s="25" t="s">
        <v>12</v>
      </c>
      <c r="B27" s="25" t="s">
        <v>28</v>
      </c>
      <c r="C27" s="53">
        <f>'01.03.2018'!C27</f>
        <v>39468</v>
      </c>
      <c r="D27" s="1">
        <f t="shared" si="0"/>
        <v>3289</v>
      </c>
      <c r="E27" s="37">
        <v>18676</v>
      </c>
      <c r="F27" s="37"/>
      <c r="G27" s="37"/>
      <c r="H27" s="37"/>
      <c r="I27" s="37"/>
      <c r="J27" s="37"/>
      <c r="K27" s="37"/>
      <c r="L27" s="37"/>
      <c r="M27" s="37">
        <v>2145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4"/>
        <v>16531</v>
      </c>
      <c r="Z27" s="9">
        <f t="shared" si="5"/>
        <v>0</v>
      </c>
      <c r="AA27" s="9">
        <f t="shared" si="6"/>
        <v>0</v>
      </c>
      <c r="AB27" s="37"/>
      <c r="AC27" s="39"/>
      <c r="AD27" s="9">
        <f t="shared" si="7"/>
        <v>0</v>
      </c>
      <c r="AE27" s="9">
        <f>M27+'01.03.2018'!AE27</f>
        <v>5556</v>
      </c>
      <c r="AF27" s="9">
        <f>N27+'01.03.2018'!AF27</f>
        <v>0</v>
      </c>
      <c r="AG27" s="9">
        <f>O27+'01.03.2018'!AG27</f>
        <v>0</v>
      </c>
      <c r="AH27" s="9">
        <f>P27+'01.03.2018'!AH27</f>
        <v>0</v>
      </c>
      <c r="AI27" s="1">
        <f t="shared" si="8"/>
        <v>1852</v>
      </c>
      <c r="AJ27" s="10">
        <f t="shared" si="11"/>
        <v>5.0261477652781998</v>
      </c>
      <c r="AK27" s="10">
        <f t="shared" si="10"/>
        <v>8.926025917926566</v>
      </c>
    </row>
    <row r="28" spans="1:37" ht="31.5" customHeight="1" x14ac:dyDescent="0.3">
      <c r="A28" s="25" t="s">
        <v>29</v>
      </c>
      <c r="B28" s="25" t="s">
        <v>30</v>
      </c>
      <c r="C28" s="53">
        <f>'01.03.2018'!C28</f>
        <v>180</v>
      </c>
      <c r="D28" s="1">
        <f t="shared" si="0"/>
        <v>15</v>
      </c>
      <c r="E28" s="37">
        <v>19</v>
      </c>
      <c r="F28" s="37"/>
      <c r="G28" s="37"/>
      <c r="H28" s="37"/>
      <c r="I28" s="37"/>
      <c r="J28" s="37"/>
      <c r="K28" s="37"/>
      <c r="L28" s="37"/>
      <c r="M28" s="37">
        <v>19</v>
      </c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4"/>
        <v>0</v>
      </c>
      <c r="Z28" s="9">
        <f t="shared" si="5"/>
        <v>0</v>
      </c>
      <c r="AA28" s="9">
        <f t="shared" si="6"/>
        <v>0</v>
      </c>
      <c r="AB28" s="37"/>
      <c r="AC28" s="39"/>
      <c r="AD28" s="9">
        <f t="shared" si="7"/>
        <v>0</v>
      </c>
      <c r="AE28" s="9">
        <f>M28+'01.03.2018'!AE28</f>
        <v>113</v>
      </c>
      <c r="AF28" s="9">
        <f>N28+'01.03.2018'!AF28</f>
        <v>0</v>
      </c>
      <c r="AG28" s="9">
        <f>O28+'01.03.2018'!AG28</f>
        <v>0</v>
      </c>
      <c r="AH28" s="9">
        <f>P28+'01.03.2018'!AH28</f>
        <v>0</v>
      </c>
      <c r="AI28" s="1">
        <f t="shared" si="8"/>
        <v>38</v>
      </c>
      <c r="AJ28" s="10">
        <f t="shared" si="11"/>
        <v>0</v>
      </c>
      <c r="AK28" s="10">
        <f t="shared" si="10"/>
        <v>0</v>
      </c>
    </row>
    <row r="29" spans="1:37" ht="29.25" customHeight="1" x14ac:dyDescent="0.3">
      <c r="A29" s="25" t="s">
        <v>26</v>
      </c>
      <c r="B29" s="25" t="s">
        <v>27</v>
      </c>
      <c r="C29" s="53">
        <f>'01.03.2018'!C29</f>
        <v>42246</v>
      </c>
      <c r="D29" s="1">
        <f t="shared" si="0"/>
        <v>3520.5</v>
      </c>
      <c r="E29" s="37">
        <v>54400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4"/>
        <v>54400</v>
      </c>
      <c r="Z29" s="9">
        <f t="shared" si="5"/>
        <v>0</v>
      </c>
      <c r="AA29" s="9">
        <f t="shared" si="6"/>
        <v>0</v>
      </c>
      <c r="AB29" s="37"/>
      <c r="AC29" s="39"/>
      <c r="AD29" s="9">
        <f t="shared" si="7"/>
        <v>0</v>
      </c>
      <c r="AE29" s="9">
        <f>M29+'01.03.2018'!AE29</f>
        <v>0</v>
      </c>
      <c r="AF29" s="9">
        <f>N29+'01.03.2018'!AF29</f>
        <v>0</v>
      </c>
      <c r="AG29" s="9">
        <f>O29+'01.03.2018'!AG29</f>
        <v>0</v>
      </c>
      <c r="AH29" s="9">
        <f>P29+'01.03.2018'!AH29</f>
        <v>0</v>
      </c>
      <c r="AI29" s="1">
        <f t="shared" si="8"/>
        <v>0</v>
      </c>
      <c r="AJ29" s="10">
        <f t="shared" si="11"/>
        <v>15.452350518392274</v>
      </c>
      <c r="AK29" s="10" t="e">
        <f t="shared" si="10"/>
        <v>#DIV/0!</v>
      </c>
    </row>
    <row r="30" spans="1:37" ht="32.25" customHeight="1" x14ac:dyDescent="0.3">
      <c r="A30" s="25" t="s">
        <v>10</v>
      </c>
      <c r="B30" s="25" t="s">
        <v>38</v>
      </c>
      <c r="C30" s="53">
        <f>'01.03.2018'!C30</f>
        <v>24179</v>
      </c>
      <c r="D30" s="1">
        <f t="shared" si="0"/>
        <v>2014.9166666666667</v>
      </c>
      <c r="E30" s="37">
        <v>30600</v>
      </c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4"/>
        <v>30600</v>
      </c>
      <c r="Z30" s="9">
        <f t="shared" si="5"/>
        <v>0</v>
      </c>
      <c r="AA30" s="9">
        <f t="shared" si="6"/>
        <v>0</v>
      </c>
      <c r="AB30" s="37"/>
      <c r="AC30" s="39"/>
      <c r="AD30" s="9">
        <f t="shared" si="7"/>
        <v>0</v>
      </c>
      <c r="AE30" s="9">
        <f>M30+'01.03.2018'!AE30</f>
        <v>159</v>
      </c>
      <c r="AF30" s="9">
        <f>N30+'01.03.2018'!AF30</f>
        <v>0</v>
      </c>
      <c r="AG30" s="9">
        <f>O30+'01.03.2018'!AG30</f>
        <v>0</v>
      </c>
      <c r="AH30" s="9">
        <f>P30+'01.03.2018'!AH30</f>
        <v>0</v>
      </c>
      <c r="AI30" s="1">
        <f t="shared" si="8"/>
        <v>53</v>
      </c>
      <c r="AJ30" s="10">
        <f t="shared" si="11"/>
        <v>15.186732288349393</v>
      </c>
      <c r="AK30" s="10">
        <f t="shared" si="10"/>
        <v>577.35849056603774</v>
      </c>
    </row>
    <row r="31" spans="1:37" ht="31.5" customHeight="1" x14ac:dyDescent="0.3">
      <c r="A31" s="25" t="s">
        <v>14</v>
      </c>
      <c r="B31" s="25" t="s">
        <v>38</v>
      </c>
      <c r="C31" s="53">
        <f>'01.03.2018'!C31</f>
        <v>217607</v>
      </c>
      <c r="D31" s="1">
        <f t="shared" si="0"/>
        <v>18133.916666666668</v>
      </c>
      <c r="E31" s="37">
        <v>150169</v>
      </c>
      <c r="F31" s="37"/>
      <c r="G31" s="37">
        <v>822</v>
      </c>
      <c r="H31" s="37">
        <v>31540</v>
      </c>
      <c r="I31" s="37"/>
      <c r="J31" s="37"/>
      <c r="K31" s="37"/>
      <c r="L31" s="37"/>
      <c r="M31" s="37">
        <v>15804</v>
      </c>
      <c r="N31" s="37"/>
      <c r="O31" s="37">
        <v>822</v>
      </c>
      <c r="P31" s="37">
        <v>6464</v>
      </c>
      <c r="Q31" s="37"/>
      <c r="R31" s="37"/>
      <c r="S31" s="37"/>
      <c r="T31" s="37"/>
      <c r="U31" s="37"/>
      <c r="V31" s="37"/>
      <c r="W31" s="37"/>
      <c r="X31" s="37"/>
      <c r="Y31" s="9">
        <f t="shared" si="4"/>
        <v>134365</v>
      </c>
      <c r="Z31" s="9">
        <f t="shared" si="5"/>
        <v>0</v>
      </c>
      <c r="AA31" s="9">
        <f t="shared" si="6"/>
        <v>0</v>
      </c>
      <c r="AB31" s="38" t="s">
        <v>111</v>
      </c>
      <c r="AC31" s="52" t="s">
        <v>110</v>
      </c>
      <c r="AD31" s="9">
        <f t="shared" si="7"/>
        <v>25076</v>
      </c>
      <c r="AE31" s="9">
        <f>M31+'01.03.2018'!AE31</f>
        <v>25057</v>
      </c>
      <c r="AF31" s="9">
        <f>N31+'01.03.2018'!AF31</f>
        <v>0</v>
      </c>
      <c r="AG31" s="9">
        <f>O31+'01.03.2018'!AG31</f>
        <v>24182</v>
      </c>
      <c r="AH31" s="9">
        <f>P31+'01.03.2018'!AH31</f>
        <v>20039</v>
      </c>
      <c r="AI31" s="1">
        <f t="shared" si="8"/>
        <v>16413</v>
      </c>
      <c r="AJ31" s="10">
        <f t="shared" si="11"/>
        <v>7.4095961986516974</v>
      </c>
      <c r="AK31" s="10">
        <f t="shared" si="10"/>
        <v>8.1864985072808132</v>
      </c>
    </row>
    <row r="32" spans="1:37" ht="39.75" customHeight="1" x14ac:dyDescent="0.3">
      <c r="A32" s="25" t="s">
        <v>62</v>
      </c>
      <c r="B32" s="25" t="s">
        <v>68</v>
      </c>
      <c r="C32" s="53">
        <f>'01.03.2018'!C32</f>
        <v>4105</v>
      </c>
      <c r="D32" s="1">
        <f>C32/12</f>
        <v>342.08333333333331</v>
      </c>
      <c r="E32" s="37">
        <v>0</v>
      </c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4"/>
        <v>0</v>
      </c>
      <c r="Z32" s="9">
        <f t="shared" si="5"/>
        <v>0</v>
      </c>
      <c r="AA32" s="9">
        <f t="shared" si="6"/>
        <v>0</v>
      </c>
      <c r="AB32" s="37"/>
      <c r="AC32" s="39"/>
      <c r="AD32" s="9">
        <f t="shared" si="7"/>
        <v>0</v>
      </c>
      <c r="AE32" s="9">
        <f>M32+'01.03.2018'!AE32</f>
        <v>0</v>
      </c>
      <c r="AF32" s="9">
        <f>N32+'01.03.2018'!AF32</f>
        <v>0</v>
      </c>
      <c r="AG32" s="9">
        <f>O32+'01.03.2018'!AG32</f>
        <v>0</v>
      </c>
      <c r="AH32" s="9">
        <f>P32+'01.03.2018'!AH32</f>
        <v>0</v>
      </c>
      <c r="AI32" s="1">
        <f t="shared" si="8"/>
        <v>0</v>
      </c>
      <c r="AJ32" s="10">
        <f t="shared" si="11"/>
        <v>0</v>
      </c>
      <c r="AK32" s="10" t="e">
        <f t="shared" si="10"/>
        <v>#DIV/0!</v>
      </c>
    </row>
    <row r="33" spans="1:38" ht="36" customHeight="1" x14ac:dyDescent="0.3">
      <c r="A33" s="25" t="s">
        <v>63</v>
      </c>
      <c r="B33" s="25" t="s">
        <v>64</v>
      </c>
      <c r="C33" s="53">
        <f>'01.03.2018'!C33</f>
        <v>2049.5</v>
      </c>
      <c r="D33" s="1">
        <f t="shared" si="0"/>
        <v>170.79166666666666</v>
      </c>
      <c r="E33" s="37">
        <v>0</v>
      </c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4"/>
        <v>0</v>
      </c>
      <c r="Z33" s="9">
        <f t="shared" si="5"/>
        <v>0</v>
      </c>
      <c r="AA33" s="9">
        <f t="shared" si="6"/>
        <v>0</v>
      </c>
      <c r="AB33" s="37"/>
      <c r="AC33" s="39"/>
      <c r="AD33" s="9">
        <f t="shared" si="7"/>
        <v>0</v>
      </c>
      <c r="AE33" s="9">
        <f>M33+'01.03.2018'!AE33</f>
        <v>0</v>
      </c>
      <c r="AF33" s="9">
        <f>N33+'01.03.2018'!AF33</f>
        <v>0</v>
      </c>
      <c r="AG33" s="9">
        <f>O33+'01.03.2018'!AG33</f>
        <v>0</v>
      </c>
      <c r="AH33" s="9">
        <f>P33+'01.03.2018'!AH33</f>
        <v>0</v>
      </c>
      <c r="AI33" s="1">
        <f t="shared" si="8"/>
        <v>0</v>
      </c>
      <c r="AJ33" s="10">
        <f t="shared" si="11"/>
        <v>0</v>
      </c>
      <c r="AK33" s="10" t="e">
        <f t="shared" si="10"/>
        <v>#DIV/0!</v>
      </c>
    </row>
    <row r="34" spans="1:38" ht="48.75" customHeight="1" x14ac:dyDescent="0.3">
      <c r="A34" s="26" t="s">
        <v>65</v>
      </c>
      <c r="B34" s="27" t="s">
        <v>67</v>
      </c>
      <c r="C34" s="53">
        <f>'01.03.2018'!C34</f>
        <v>4104.5</v>
      </c>
      <c r="D34" s="1">
        <f t="shared" si="0"/>
        <v>342.04166666666669</v>
      </c>
      <c r="E34" s="37">
        <v>0</v>
      </c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4"/>
        <v>0</v>
      </c>
      <c r="Z34" s="9">
        <f t="shared" si="5"/>
        <v>0</v>
      </c>
      <c r="AA34" s="9">
        <f t="shared" si="6"/>
        <v>0</v>
      </c>
      <c r="AB34" s="37"/>
      <c r="AC34" s="39"/>
      <c r="AD34" s="9">
        <f t="shared" si="7"/>
        <v>0</v>
      </c>
      <c r="AE34" s="9">
        <f>M34+'01.03.2018'!AE34</f>
        <v>0</v>
      </c>
      <c r="AF34" s="9">
        <f>N34+'01.03.2018'!AF34</f>
        <v>0</v>
      </c>
      <c r="AG34" s="9">
        <f>O34+'01.03.2018'!AG34</f>
        <v>0</v>
      </c>
      <c r="AH34" s="9">
        <f>P34+'01.03.2018'!AH34</f>
        <v>0</v>
      </c>
      <c r="AI34" s="1">
        <f t="shared" si="8"/>
        <v>0</v>
      </c>
      <c r="AJ34" s="10">
        <f t="shared" si="11"/>
        <v>0</v>
      </c>
      <c r="AK34" s="10" t="e">
        <f t="shared" si="10"/>
        <v>#DIV/0!</v>
      </c>
    </row>
    <row r="35" spans="1:38" ht="55.5" customHeight="1" x14ac:dyDescent="0.3">
      <c r="A35" s="26" t="s">
        <v>65</v>
      </c>
      <c r="B35" s="27" t="s">
        <v>66</v>
      </c>
      <c r="C35" s="53">
        <f>'01.03.2018'!C35</f>
        <v>60</v>
      </c>
      <c r="D35" s="1">
        <f t="shared" si="0"/>
        <v>5</v>
      </c>
      <c r="E35" s="37">
        <v>0</v>
      </c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4"/>
        <v>0</v>
      </c>
      <c r="Z35" s="9">
        <f t="shared" si="5"/>
        <v>0</v>
      </c>
      <c r="AA35" s="9">
        <f t="shared" si="6"/>
        <v>0</v>
      </c>
      <c r="AB35" s="37"/>
      <c r="AC35" s="39"/>
      <c r="AD35" s="9">
        <f t="shared" si="7"/>
        <v>0</v>
      </c>
      <c r="AE35" s="9">
        <f>M35+'01.03.2018'!AE35</f>
        <v>0</v>
      </c>
      <c r="AF35" s="9">
        <f>N35+'01.03.2018'!AF35</f>
        <v>0</v>
      </c>
      <c r="AG35" s="9">
        <f>O35+'01.03.2018'!AG35</f>
        <v>0</v>
      </c>
      <c r="AH35" s="9">
        <f>P35+'01.03.2018'!AH35</f>
        <v>0</v>
      </c>
      <c r="AI35" s="1">
        <f t="shared" si="8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3">
      <c r="A36" s="69" t="s">
        <v>17</v>
      </c>
      <c r="B36" s="69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3">
      <c r="A37" s="25" t="s">
        <v>15</v>
      </c>
      <c r="B37" s="25" t="s">
        <v>41</v>
      </c>
      <c r="C37" s="53">
        <f>'01.03.2018'!C37</f>
        <v>91490</v>
      </c>
      <c r="D37" s="1">
        <f t="shared" si="0"/>
        <v>7624.166666666667</v>
      </c>
      <c r="E37" s="37">
        <v>155904</v>
      </c>
      <c r="F37" s="37"/>
      <c r="G37" s="37"/>
      <c r="H37" s="37"/>
      <c r="I37" s="37"/>
      <c r="J37" s="40"/>
      <c r="K37" s="40"/>
      <c r="L37" s="40"/>
      <c r="M37" s="37">
        <v>3649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4"/>
        <v>152255</v>
      </c>
      <c r="Z37" s="9">
        <f t="shared" si="5"/>
        <v>0</v>
      </c>
      <c r="AA37" s="9">
        <f t="shared" si="6"/>
        <v>0</v>
      </c>
      <c r="AB37" s="40"/>
      <c r="AC37" s="41"/>
      <c r="AD37" s="9">
        <f t="shared" si="7"/>
        <v>0</v>
      </c>
      <c r="AE37" s="9">
        <f>M37+'01.03.2018'!AE37</f>
        <v>8985</v>
      </c>
      <c r="AF37" s="9">
        <f>N37+'01.03.2018'!AF37</f>
        <v>0</v>
      </c>
      <c r="AG37" s="9">
        <f>O37+'01.03.2018'!AG37</f>
        <v>0</v>
      </c>
      <c r="AH37" s="9">
        <f>P37+'01.03.2018'!AH37</f>
        <v>0</v>
      </c>
      <c r="AI37" s="1">
        <f t="shared" si="8"/>
        <v>2995</v>
      </c>
      <c r="AJ37" s="10">
        <f>(Y37+Z37+AA37)/D37</f>
        <v>19.970051371734616</v>
      </c>
      <c r="AK37" s="10">
        <f>(Y37+Z37+AA37)/AI37</f>
        <v>50.836393989983307</v>
      </c>
    </row>
    <row r="38" spans="1:38" ht="35.25" customHeight="1" x14ac:dyDescent="0.3">
      <c r="A38" s="25" t="s">
        <v>33</v>
      </c>
      <c r="B38" s="25" t="s">
        <v>43</v>
      </c>
      <c r="C38" s="53">
        <f>'01.03.2018'!C38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4"/>
        <v>0</v>
      </c>
      <c r="Z38" s="9">
        <f t="shared" si="5"/>
        <v>0</v>
      </c>
      <c r="AA38" s="9">
        <f t="shared" si="6"/>
        <v>0</v>
      </c>
      <c r="AB38" s="40"/>
      <c r="AC38" s="41"/>
      <c r="AD38" s="9">
        <f t="shared" si="7"/>
        <v>0</v>
      </c>
      <c r="AE38" s="9">
        <f>M38+'01.03.2018'!AE38</f>
        <v>0</v>
      </c>
      <c r="AF38" s="9">
        <f>N38+'01.03.2018'!AF38</f>
        <v>0</v>
      </c>
      <c r="AG38" s="9">
        <f>O38+'01.03.2018'!AG38</f>
        <v>0</v>
      </c>
      <c r="AH38" s="9">
        <f>P38+'01.03.2018'!AH38</f>
        <v>0</v>
      </c>
      <c r="AI38" s="1">
        <f t="shared" si="8"/>
        <v>0</v>
      </c>
      <c r="AJ38" s="10">
        <f t="shared" ref="AJ38:AJ39" si="12">(Y38+Z38+AA38)/D38</f>
        <v>0</v>
      </c>
      <c r="AK38" s="10" t="e">
        <f t="shared" si="10"/>
        <v>#DIV/0!</v>
      </c>
    </row>
    <row r="39" spans="1:38" ht="39" customHeight="1" x14ac:dyDescent="0.3">
      <c r="A39" s="25" t="s">
        <v>16</v>
      </c>
      <c r="B39" s="25" t="s">
        <v>31</v>
      </c>
      <c r="C39" s="53">
        <f>'01.03.2018'!C39</f>
        <v>157920</v>
      </c>
      <c r="D39" s="1">
        <f t="shared" si="0"/>
        <v>13160</v>
      </c>
      <c r="E39" s="37">
        <v>312901</v>
      </c>
      <c r="F39" s="37"/>
      <c r="G39" s="37"/>
      <c r="H39" s="37"/>
      <c r="I39" s="37"/>
      <c r="J39" s="40"/>
      <c r="K39" s="40"/>
      <c r="L39" s="40"/>
      <c r="M39" s="37">
        <v>9544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4"/>
        <v>303357</v>
      </c>
      <c r="Z39" s="9">
        <f t="shared" si="5"/>
        <v>0</v>
      </c>
      <c r="AA39" s="9">
        <f t="shared" si="6"/>
        <v>0</v>
      </c>
      <c r="AB39" s="40"/>
      <c r="AC39" s="41"/>
      <c r="AD39" s="9">
        <f t="shared" si="7"/>
        <v>0</v>
      </c>
      <c r="AE39" s="9">
        <f>M39+'01.03.2018'!AE39</f>
        <v>20603</v>
      </c>
      <c r="AF39" s="9">
        <f>N39+'01.03.2018'!AF39</f>
        <v>0</v>
      </c>
      <c r="AG39" s="9">
        <f>O39+'01.03.2018'!AG39</f>
        <v>0</v>
      </c>
      <c r="AH39" s="9">
        <f>P39+'01.03.2018'!AH39</f>
        <v>0</v>
      </c>
      <c r="AI39" s="1">
        <f t="shared" si="8"/>
        <v>6868</v>
      </c>
      <c r="AJ39" s="10">
        <f t="shared" si="12"/>
        <v>23.051443768996961</v>
      </c>
      <c r="AK39" s="10">
        <f t="shared" si="10"/>
        <v>44.169627256843334</v>
      </c>
    </row>
    <row r="40" spans="1:38" ht="33.75" customHeight="1" x14ac:dyDescent="0.3">
      <c r="A40" s="28" t="s">
        <v>16</v>
      </c>
      <c r="B40" s="28" t="s">
        <v>32</v>
      </c>
      <c r="C40" s="53">
        <f>'01.03.2018'!C40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4"/>
        <v>0</v>
      </c>
      <c r="Z40" s="9">
        <f t="shared" si="5"/>
        <v>0</v>
      </c>
      <c r="AA40" s="9">
        <f t="shared" si="6"/>
        <v>0</v>
      </c>
      <c r="AB40" s="40"/>
      <c r="AC40" s="41"/>
      <c r="AD40" s="9">
        <f t="shared" si="7"/>
        <v>0</v>
      </c>
      <c r="AE40" s="9">
        <f>M40+'01.03.2018'!AE40</f>
        <v>0</v>
      </c>
      <c r="AF40" s="9">
        <f>N40+'01.03.2018'!AF40</f>
        <v>0</v>
      </c>
      <c r="AG40" s="9">
        <f>O40+'01.03.2018'!AG40</f>
        <v>0</v>
      </c>
      <c r="AH40" s="9">
        <f>P40+'01.03.2018'!AH40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3">
      <c r="A41" s="73" t="s">
        <v>112</v>
      </c>
      <c r="B41" s="73"/>
      <c r="C41" s="7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6" t="s">
        <v>113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62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ht="15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ht="15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ht="15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ht="15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ht="15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ht="15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ht="15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hJu+ZtZR4CcV87DiW/w1GNKsLT8MYnXjIkYYhcqzHlRP5U2toufvULX4TLAA6roWledLxhREpHp9p5N05k+yGQ==" saltValue="UOxcs7fjZaZWU2QHBWEGkw==" spinCount="100000" sheet="1" objects="1" scenarios="1" formatCells="0" selectLockedCells="1"/>
  <mergeCells count="21">
    <mergeCell ref="A42:AK42"/>
    <mergeCell ref="A16:B16"/>
    <mergeCell ref="A36:B36"/>
    <mergeCell ref="X2:X3"/>
    <mergeCell ref="AE2:AH2"/>
    <mergeCell ref="E2:H2"/>
    <mergeCell ref="Y2:AD2"/>
    <mergeCell ref="A5:B5"/>
    <mergeCell ref="I2:L2"/>
    <mergeCell ref="M2:P2"/>
    <mergeCell ref="Q2:S2"/>
    <mergeCell ref="T2:V2"/>
    <mergeCell ref="W2:W3"/>
    <mergeCell ref="AJ2:AK2"/>
    <mergeCell ref="AI2:AI3"/>
    <mergeCell ref="A41:C41"/>
    <mergeCell ref="A1:F1"/>
    <mergeCell ref="A2:A3"/>
    <mergeCell ref="B2:B3"/>
    <mergeCell ref="C2:C3"/>
    <mergeCell ref="D2:D3"/>
  </mergeCells>
  <pageMargins left="0" right="0" top="0.78740157480314965" bottom="0.39370078740157483" header="0.15748031496062992" footer="0.15748031496062992"/>
  <pageSetup paperSize="9" scale="32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C132C0D6-A31A-4B43-90D9-2D0137B79600}">
            <xm:f>'01.03.2018'!Y6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81CC73A2-D591-40D5-8067-33D11725E189}">
            <xm:f>'01.03.2018'!Y6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E415C671-2C28-4C70-9621-FFD262C0026B}">
            <xm:f>'01.03.2018'!Z6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A80B722E-998E-4CB4-92FA-FC708C04613E}">
            <xm:f>'01.03.2018'!Z6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3616536D-E72F-4D38-B2B0-4CC44A838568}">
            <xm:f>'01.03.2018'!AA6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CDA64E07-9A82-4AB0-BAAF-7313AAD95109}">
            <xm:f>'01.03.2018'!AA6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ECD2283F-C776-4F87-8FC7-9F4CB2F229E1}">
            <xm:f>'01.03.2018'!AD6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1A6C17B5-3AE8-4441-815F-94624729A456}">
            <xm:f>'01.03.2018'!AD6</xm:f>
            <x14:dxf/>
          </x14:cfRule>
          <xm:sqref>H6:H15 H17:H35 H37:H40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60" zoomScaleNormal="60" workbookViewId="0">
      <pane xSplit="2" ySplit="5" topLeftCell="C36" activePane="bottomRight" state="frozen"/>
      <selection activeCell="AH13" sqref="AH13"/>
      <selection pane="topRight" activeCell="AH13" sqref="AH13"/>
      <selection pane="bottomLeft" activeCell="AH13" sqref="AH13"/>
      <selection pane="bottomRight" activeCell="A41" sqref="A41:Q41"/>
    </sheetView>
  </sheetViews>
  <sheetFormatPr defaultColWidth="9.109375" defaultRowHeight="14.4" x14ac:dyDescent="0.3"/>
  <cols>
    <col min="1" max="1" width="18.5546875" style="7" customWidth="1"/>
    <col min="2" max="2" width="28" style="7" customWidth="1"/>
    <col min="3" max="3" width="11.5546875" style="7" customWidth="1"/>
    <col min="4" max="4" width="10.44140625" style="7" customWidth="1"/>
    <col min="5" max="5" width="13.109375" style="7" customWidth="1"/>
    <col min="6" max="6" width="10.33203125" style="7" customWidth="1"/>
    <col min="7" max="7" width="12.5546875" style="7" customWidth="1"/>
    <col min="8" max="8" width="11.6640625" style="23" customWidth="1"/>
    <col min="9" max="9" width="12.44140625" style="7" customWidth="1"/>
    <col min="10" max="10" width="9.33203125" style="7" customWidth="1"/>
    <col min="11" max="11" width="10.5546875" style="7" customWidth="1"/>
    <col min="12" max="12" width="11.33203125" style="23" customWidth="1"/>
    <col min="13" max="13" width="12.6640625" style="7" customWidth="1"/>
    <col min="14" max="14" width="10.5546875" style="7" customWidth="1"/>
    <col min="15" max="15" width="10.88671875" style="7" customWidth="1"/>
    <col min="16" max="16" width="11.88671875" style="23" customWidth="1"/>
    <col min="17" max="17" width="11.33203125" style="7" customWidth="1"/>
    <col min="18" max="18" width="8.88671875" style="7" customWidth="1"/>
    <col min="19" max="19" width="9.88671875" style="7" customWidth="1"/>
    <col min="20" max="20" width="10.109375" style="7" customWidth="1"/>
    <col min="21" max="21" width="9.33203125" style="7" customWidth="1"/>
    <col min="22" max="22" width="9.5546875" style="7" customWidth="1"/>
    <col min="23" max="23" width="10.44140625" style="7" customWidth="1"/>
    <col min="24" max="24" width="10.88671875" style="7" customWidth="1"/>
    <col min="25" max="25" width="13.5546875" style="7" customWidth="1"/>
    <col min="26" max="26" width="11" style="7" customWidth="1"/>
    <col min="27" max="27" width="12.109375" style="7" customWidth="1"/>
    <col min="28" max="28" width="11" style="7" customWidth="1"/>
    <col min="29" max="29" width="13.109375" style="7" customWidth="1"/>
    <col min="30" max="30" width="12.5546875" style="23" customWidth="1"/>
    <col min="31" max="31" width="13" style="7" customWidth="1"/>
    <col min="32" max="32" width="10.6640625" style="7" customWidth="1"/>
    <col min="33" max="33" width="11.33203125" style="7" customWidth="1"/>
    <col min="34" max="34" width="12.109375" style="7" customWidth="1"/>
    <col min="35" max="35" width="10" style="7" customWidth="1"/>
    <col min="36" max="36" width="10.88671875" style="7" customWidth="1"/>
    <col min="37" max="37" width="10.6640625" style="7" customWidth="1"/>
    <col min="38" max="38" width="17.33203125" style="7" hidden="1" customWidth="1"/>
    <col min="39" max="16384" width="9.109375" style="7"/>
  </cols>
  <sheetData>
    <row r="1" spans="1:38" ht="31.5" customHeight="1" x14ac:dyDescent="0.3">
      <c r="A1" s="74" t="s">
        <v>114</v>
      </c>
      <c r="B1" s="75"/>
      <c r="C1" s="75"/>
      <c r="D1" s="75"/>
      <c r="E1" s="75"/>
      <c r="F1" s="75"/>
      <c r="G1" s="46">
        <v>43221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80.25" customHeight="1" x14ac:dyDescent="0.3">
      <c r="A2" s="65" t="s">
        <v>0</v>
      </c>
      <c r="B2" s="65" t="s">
        <v>21</v>
      </c>
      <c r="C2" s="65" t="s">
        <v>77</v>
      </c>
      <c r="D2" s="65" t="s">
        <v>13</v>
      </c>
      <c r="E2" s="76" t="s">
        <v>73</v>
      </c>
      <c r="F2" s="76"/>
      <c r="G2" s="76"/>
      <c r="H2" s="76"/>
      <c r="I2" s="66" t="s">
        <v>74</v>
      </c>
      <c r="J2" s="66"/>
      <c r="K2" s="66"/>
      <c r="L2" s="66"/>
      <c r="M2" s="77" t="s">
        <v>75</v>
      </c>
      <c r="N2" s="78"/>
      <c r="O2" s="78"/>
      <c r="P2" s="78"/>
      <c r="Q2" s="79" t="s">
        <v>69</v>
      </c>
      <c r="R2" s="80"/>
      <c r="S2" s="80"/>
      <c r="T2" s="81" t="s">
        <v>70</v>
      </c>
      <c r="U2" s="82"/>
      <c r="V2" s="82"/>
      <c r="W2" s="66" t="s">
        <v>46</v>
      </c>
      <c r="X2" s="66" t="s">
        <v>71</v>
      </c>
      <c r="Y2" s="76" t="s">
        <v>72</v>
      </c>
      <c r="Z2" s="76"/>
      <c r="AA2" s="76"/>
      <c r="AB2" s="76"/>
      <c r="AC2" s="76"/>
      <c r="AD2" s="76"/>
      <c r="AE2" s="67" t="s">
        <v>76</v>
      </c>
      <c r="AF2" s="68"/>
      <c r="AG2" s="68"/>
      <c r="AH2" s="68"/>
      <c r="AI2" s="65" t="s">
        <v>81</v>
      </c>
      <c r="AJ2" s="64" t="s">
        <v>42</v>
      </c>
      <c r="AK2" s="64"/>
      <c r="AL2" s="35">
        <v>43101</v>
      </c>
    </row>
    <row r="3" spans="1:38" s="18" customFormat="1" ht="174.75" customHeight="1" x14ac:dyDescent="0.3">
      <c r="A3" s="65"/>
      <c r="B3" s="65"/>
      <c r="C3" s="65"/>
      <c r="D3" s="65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6"/>
      <c r="X3" s="66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5"/>
      <c r="AJ3" s="54" t="s">
        <v>83</v>
      </c>
      <c r="AK3" s="55" t="s">
        <v>84</v>
      </c>
      <c r="AL3" s="36">
        <f>ROUND((G1-AL2)/30,0)</f>
        <v>4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3">
      <c r="A5" s="71" t="s">
        <v>1</v>
      </c>
      <c r="B5" s="72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3">
      <c r="A6" s="25" t="s">
        <v>2</v>
      </c>
      <c r="B6" s="25" t="s">
        <v>34</v>
      </c>
      <c r="C6" s="53">
        <f>'01.04.2018'!C6</f>
        <v>130498</v>
      </c>
      <c r="D6" s="1">
        <f t="shared" ref="D6:D40" si="0">C6/12</f>
        <v>10874.833333333334</v>
      </c>
      <c r="E6" s="37">
        <v>266225</v>
      </c>
      <c r="F6" s="37"/>
      <c r="G6" s="37"/>
      <c r="H6" s="37"/>
      <c r="I6" s="37"/>
      <c r="J6" s="42"/>
      <c r="K6" s="37"/>
      <c r="L6" s="37"/>
      <c r="M6" s="37">
        <v>12159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" si="1">(E6+I6+T6)-M6-Q6</f>
        <v>254066</v>
      </c>
      <c r="Z6" s="9">
        <f t="shared" ref="Z6" si="2">(F6+J6)-N6</f>
        <v>0</v>
      </c>
      <c r="AA6" s="9">
        <f t="shared" ref="AA6" si="3">(G6+K6+U6+W6)-O6-R6-X6</f>
        <v>0</v>
      </c>
      <c r="AB6" s="37"/>
      <c r="AC6" s="39"/>
      <c r="AD6" s="9">
        <f>(H6+L6+V6+X6)-S6-P6-W6</f>
        <v>0</v>
      </c>
      <c r="AE6" s="9">
        <f>M6+'01.04.2018'!AE6</f>
        <v>48138</v>
      </c>
      <c r="AF6" s="9">
        <f>N6+'01.04.2018'!AF6</f>
        <v>0</v>
      </c>
      <c r="AG6" s="9">
        <f>O6+'01.04.2018'!AG6</f>
        <v>0</v>
      </c>
      <c r="AH6" s="9">
        <f>P6+'01.04.2018'!AH6</f>
        <v>0</v>
      </c>
      <c r="AI6" s="1">
        <f>ROUND((AE6+AF6+AG6)/$AL$3,0)</f>
        <v>12035</v>
      </c>
      <c r="AJ6" s="10">
        <f>(Y6+Z6+AA6)/D6</f>
        <v>23.36274885438857</v>
      </c>
      <c r="AK6" s="10">
        <f>(Y6+Z6+AA6)/AI6</f>
        <v>21.110594100540091</v>
      </c>
    </row>
    <row r="7" spans="1:38" ht="29.25" customHeight="1" x14ac:dyDescent="0.3">
      <c r="A7" s="25" t="s">
        <v>2</v>
      </c>
      <c r="B7" s="25" t="s">
        <v>35</v>
      </c>
      <c r="C7" s="53">
        <f>'01.04.2018'!C7</f>
        <v>673733</v>
      </c>
      <c r="D7" s="1">
        <f t="shared" si="0"/>
        <v>56144.416666666664</v>
      </c>
      <c r="E7" s="37">
        <v>2003315</v>
      </c>
      <c r="F7" s="37"/>
      <c r="G7" s="37"/>
      <c r="H7" s="37"/>
      <c r="I7" s="37"/>
      <c r="J7" s="37"/>
      <c r="K7" s="37"/>
      <c r="L7" s="37"/>
      <c r="M7" s="37">
        <v>6696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4">(E7+I7+T7)-M7-Q7</f>
        <v>1996619</v>
      </c>
      <c r="Z7" s="9">
        <f t="shared" ref="Z7:Z40" si="5">(F7+J7)-N7</f>
        <v>0</v>
      </c>
      <c r="AA7" s="9">
        <f t="shared" ref="AA7:AA40" si="6">(G7+K7+U7+W7)-O7-R7-X7</f>
        <v>0</v>
      </c>
      <c r="AB7" s="37"/>
      <c r="AC7" s="39"/>
      <c r="AD7" s="9">
        <f t="shared" ref="AD7:AD40" si="7">(H7+L7+V7+X7)-S7-P7-W7</f>
        <v>0</v>
      </c>
      <c r="AE7" s="9">
        <f>M7+'01.04.2018'!AE7</f>
        <v>25580</v>
      </c>
      <c r="AF7" s="9">
        <f>N7+'01.04.2018'!AF7</f>
        <v>0</v>
      </c>
      <c r="AG7" s="9">
        <f>O7+'01.04.2018'!AG7</f>
        <v>0</v>
      </c>
      <c r="AH7" s="9">
        <f>P7+'01.04.2018'!AH7</f>
        <v>0</v>
      </c>
      <c r="AI7" s="1">
        <f t="shared" ref="AI7:AI39" si="8">ROUND((AE7+AF7+AG7)/$AL$3,0)</f>
        <v>6395</v>
      </c>
      <c r="AJ7" s="10">
        <f>(Y7+Z7+AA7)/D7</f>
        <v>35.562200456263831</v>
      </c>
      <c r="AK7" s="10">
        <f>(Y7+Z7+AA7)/AI7</f>
        <v>312.21563721657543</v>
      </c>
    </row>
    <row r="8" spans="1:38" ht="29.25" customHeight="1" x14ac:dyDescent="0.3">
      <c r="A8" s="25" t="s">
        <v>2</v>
      </c>
      <c r="B8" s="25" t="s">
        <v>40</v>
      </c>
      <c r="C8" s="53">
        <f>'01.04.2018'!C8</f>
        <v>1102</v>
      </c>
      <c r="D8" s="1">
        <f t="shared" si="0"/>
        <v>91.833333333333329</v>
      </c>
      <c r="E8" s="37">
        <v>0</v>
      </c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4"/>
        <v>0</v>
      </c>
      <c r="Z8" s="9">
        <f t="shared" si="5"/>
        <v>0</v>
      </c>
      <c r="AA8" s="9">
        <f t="shared" si="6"/>
        <v>0</v>
      </c>
      <c r="AB8" s="37"/>
      <c r="AC8" s="39"/>
      <c r="AD8" s="9">
        <f t="shared" si="7"/>
        <v>0</v>
      </c>
      <c r="AE8" s="9">
        <f>M8+'01.04.2018'!AE8</f>
        <v>1476</v>
      </c>
      <c r="AF8" s="9">
        <f>N8+'01.04.2018'!AF8</f>
        <v>0</v>
      </c>
      <c r="AG8" s="9">
        <f>O8+'01.04.2018'!AG8</f>
        <v>0</v>
      </c>
      <c r="AH8" s="9">
        <f>P8+'01.04.2018'!AH8</f>
        <v>0</v>
      </c>
      <c r="AI8" s="1">
        <f t="shared" si="8"/>
        <v>369</v>
      </c>
      <c r="AJ8" s="10">
        <f t="shared" ref="AJ8:AJ14" si="9">(Y8+Z8+AA8)/D8</f>
        <v>0</v>
      </c>
      <c r="AK8" s="10">
        <f t="shared" ref="AK8:AK39" si="10">(Y8+Z8+AA8)/AI8</f>
        <v>0</v>
      </c>
    </row>
    <row r="9" spans="1:38" ht="33.75" customHeight="1" x14ac:dyDescent="0.3">
      <c r="A9" s="25" t="s">
        <v>2</v>
      </c>
      <c r="B9" s="25" t="s">
        <v>59</v>
      </c>
      <c r="C9" s="53">
        <f>'01.04.2018'!C9</f>
        <v>1260</v>
      </c>
      <c r="D9" s="1">
        <f t="shared" si="0"/>
        <v>105</v>
      </c>
      <c r="E9" s="37">
        <v>0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4"/>
        <v>0</v>
      </c>
      <c r="Z9" s="9">
        <f t="shared" si="5"/>
        <v>0</v>
      </c>
      <c r="AA9" s="9">
        <f t="shared" si="6"/>
        <v>0</v>
      </c>
      <c r="AB9" s="37"/>
      <c r="AC9" s="39"/>
      <c r="AD9" s="9">
        <f t="shared" si="7"/>
        <v>0</v>
      </c>
      <c r="AE9" s="9">
        <f>M9+'01.04.2018'!AE9</f>
        <v>0</v>
      </c>
      <c r="AF9" s="9">
        <f>N9+'01.04.2018'!AF9</f>
        <v>0</v>
      </c>
      <c r="AG9" s="9">
        <f>O9+'01.04.2018'!AG9</f>
        <v>0</v>
      </c>
      <c r="AH9" s="9">
        <f>P9+'01.04.2018'!AH9</f>
        <v>0</v>
      </c>
      <c r="AI9" s="1">
        <f t="shared" si="8"/>
        <v>0</v>
      </c>
      <c r="AJ9" s="10">
        <f t="shared" si="9"/>
        <v>0</v>
      </c>
      <c r="AK9" s="10" t="e">
        <f t="shared" si="10"/>
        <v>#DIV/0!</v>
      </c>
    </row>
    <row r="10" spans="1:38" ht="31.5" customHeight="1" x14ac:dyDescent="0.3">
      <c r="A10" s="25" t="s">
        <v>3</v>
      </c>
      <c r="B10" s="25" t="s">
        <v>36</v>
      </c>
      <c r="C10" s="53">
        <f>'01.04.2018'!C10</f>
        <v>348194</v>
      </c>
      <c r="D10" s="1">
        <f t="shared" si="0"/>
        <v>29016.166666666668</v>
      </c>
      <c r="E10" s="37">
        <v>423274</v>
      </c>
      <c r="F10" s="37"/>
      <c r="G10" s="37"/>
      <c r="H10" s="37"/>
      <c r="I10" s="37"/>
      <c r="J10" s="37"/>
      <c r="K10" s="37"/>
      <c r="L10" s="37"/>
      <c r="M10" s="37">
        <v>21403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4"/>
        <v>401871</v>
      </c>
      <c r="Z10" s="9">
        <f t="shared" si="5"/>
        <v>0</v>
      </c>
      <c r="AA10" s="9">
        <f t="shared" si="6"/>
        <v>0</v>
      </c>
      <c r="AB10" s="37"/>
      <c r="AC10" s="39"/>
      <c r="AD10" s="9">
        <f t="shared" si="7"/>
        <v>0</v>
      </c>
      <c r="AE10" s="9">
        <f>M10+'01.04.2018'!AE10</f>
        <v>102935</v>
      </c>
      <c r="AF10" s="9">
        <f>N10+'01.04.2018'!AF10</f>
        <v>0</v>
      </c>
      <c r="AG10" s="9">
        <f>O10+'01.04.2018'!AG10</f>
        <v>0</v>
      </c>
      <c r="AH10" s="9">
        <f>P10+'01.04.2018'!AH10</f>
        <v>0</v>
      </c>
      <c r="AI10" s="1">
        <f t="shared" si="8"/>
        <v>25734</v>
      </c>
      <c r="AJ10" s="10">
        <f t="shared" si="9"/>
        <v>13.849899768519847</v>
      </c>
      <c r="AK10" s="10">
        <f t="shared" si="10"/>
        <v>15.616344136162276</v>
      </c>
    </row>
    <row r="11" spans="1:38" ht="24.75" customHeight="1" x14ac:dyDescent="0.3">
      <c r="A11" s="25" t="s">
        <v>3</v>
      </c>
      <c r="B11" s="25" t="s">
        <v>58</v>
      </c>
      <c r="C11" s="53">
        <f>'01.04.2018'!C11</f>
        <v>1260</v>
      </c>
      <c r="D11" s="1">
        <f t="shared" si="0"/>
        <v>105</v>
      </c>
      <c r="E11" s="37">
        <v>0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4"/>
        <v>0</v>
      </c>
      <c r="Z11" s="9">
        <f t="shared" si="5"/>
        <v>0</v>
      </c>
      <c r="AA11" s="9">
        <f t="shared" si="6"/>
        <v>0</v>
      </c>
      <c r="AB11" s="37"/>
      <c r="AC11" s="39"/>
      <c r="AD11" s="9">
        <f t="shared" si="7"/>
        <v>0</v>
      </c>
      <c r="AE11" s="9">
        <f>M11+'01.04.2018'!AE11</f>
        <v>0</v>
      </c>
      <c r="AF11" s="9">
        <f>N11+'01.04.2018'!AF11</f>
        <v>0</v>
      </c>
      <c r="AG11" s="9">
        <f>O11+'01.04.2018'!AG11</f>
        <v>0</v>
      </c>
      <c r="AH11" s="9">
        <f>P11+'01.04.2018'!AH11</f>
        <v>0</v>
      </c>
      <c r="AI11" s="1">
        <f t="shared" si="8"/>
        <v>0</v>
      </c>
      <c r="AJ11" s="10">
        <f t="shared" si="9"/>
        <v>0</v>
      </c>
      <c r="AK11" s="10" t="e">
        <f t="shared" si="10"/>
        <v>#DIV/0!</v>
      </c>
    </row>
    <row r="12" spans="1:38" ht="30" customHeight="1" x14ac:dyDescent="0.3">
      <c r="A12" s="25" t="s">
        <v>4</v>
      </c>
      <c r="B12" s="25" t="s">
        <v>36</v>
      </c>
      <c r="C12" s="53">
        <f>'01.04.2018'!C12</f>
        <v>1518</v>
      </c>
      <c r="D12" s="1">
        <f t="shared" si="0"/>
        <v>126.5</v>
      </c>
      <c r="E12" s="37">
        <v>693</v>
      </c>
      <c r="F12" s="37"/>
      <c r="G12" s="37"/>
      <c r="H12" s="37"/>
      <c r="I12" s="37">
        <v>1000</v>
      </c>
      <c r="J12" s="37"/>
      <c r="K12" s="37"/>
      <c r="L12" s="37"/>
      <c r="M12" s="37">
        <v>0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4"/>
        <v>1693</v>
      </c>
      <c r="Z12" s="9">
        <f t="shared" si="5"/>
        <v>0</v>
      </c>
      <c r="AA12" s="9">
        <f t="shared" si="6"/>
        <v>0</v>
      </c>
      <c r="AB12" s="37"/>
      <c r="AC12" s="39"/>
      <c r="AD12" s="9">
        <f t="shared" si="7"/>
        <v>0</v>
      </c>
      <c r="AE12" s="9">
        <f>M12+'01.04.2018'!AE12</f>
        <v>84</v>
      </c>
      <c r="AF12" s="9">
        <f>N12+'01.04.2018'!AF12</f>
        <v>0</v>
      </c>
      <c r="AG12" s="9">
        <f>O12+'01.04.2018'!AG12</f>
        <v>0</v>
      </c>
      <c r="AH12" s="9">
        <f>P12+'01.04.2018'!AH12</f>
        <v>0</v>
      </c>
      <c r="AI12" s="1">
        <f t="shared" si="8"/>
        <v>21</v>
      </c>
      <c r="AJ12" s="10">
        <f t="shared" si="9"/>
        <v>13.383399209486166</v>
      </c>
      <c r="AK12" s="10">
        <f t="shared" si="10"/>
        <v>80.61904761904762</v>
      </c>
    </row>
    <row r="13" spans="1:38" ht="31.5" customHeight="1" x14ac:dyDescent="0.3">
      <c r="A13" s="25" t="s">
        <v>19</v>
      </c>
      <c r="B13" s="25" t="s">
        <v>37</v>
      </c>
      <c r="C13" s="53">
        <f>'01.04.2018'!C13</f>
        <v>408710</v>
      </c>
      <c r="D13" s="1">
        <f t="shared" si="0"/>
        <v>34059.166666666664</v>
      </c>
      <c r="E13" s="37">
        <v>387336</v>
      </c>
      <c r="F13" s="37"/>
      <c r="G13" s="37"/>
      <c r="H13" s="37"/>
      <c r="I13" s="37"/>
      <c r="J13" s="37"/>
      <c r="K13" s="37"/>
      <c r="L13" s="37"/>
      <c r="M13" s="37">
        <v>37339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 t="shared" si="4"/>
        <v>349997</v>
      </c>
      <c r="Z13" s="9">
        <f t="shared" si="5"/>
        <v>0</v>
      </c>
      <c r="AA13" s="9">
        <f t="shared" si="6"/>
        <v>0</v>
      </c>
      <c r="AB13" s="37"/>
      <c r="AC13" s="39"/>
      <c r="AD13" s="9">
        <f t="shared" si="7"/>
        <v>0</v>
      </c>
      <c r="AE13" s="9">
        <f>M13+'01.04.2018'!AE13</f>
        <v>157927</v>
      </c>
      <c r="AF13" s="9">
        <f>N13+'01.04.2018'!AF13</f>
        <v>0</v>
      </c>
      <c r="AG13" s="9">
        <f>O13+'01.04.2018'!AG13</f>
        <v>0</v>
      </c>
      <c r="AH13" s="9">
        <f>P13+'01.04.2018'!AH13</f>
        <v>0</v>
      </c>
      <c r="AI13" s="1">
        <f t="shared" si="8"/>
        <v>39482</v>
      </c>
      <c r="AJ13" s="10">
        <f t="shared" si="9"/>
        <v>10.276146901225809</v>
      </c>
      <c r="AK13" s="10">
        <f t="shared" si="10"/>
        <v>8.864723164986577</v>
      </c>
    </row>
    <row r="14" spans="1:38" ht="27.75" customHeight="1" x14ac:dyDescent="0.3">
      <c r="A14" s="25" t="s">
        <v>5</v>
      </c>
      <c r="B14" s="25" t="s">
        <v>24</v>
      </c>
      <c r="C14" s="53">
        <f>'01.04.2018'!C14</f>
        <v>194460</v>
      </c>
      <c r="D14" s="1">
        <f t="shared" si="0"/>
        <v>16205</v>
      </c>
      <c r="E14" s="37">
        <v>473454</v>
      </c>
      <c r="F14" s="37"/>
      <c r="G14" s="37"/>
      <c r="H14" s="37"/>
      <c r="I14" s="37"/>
      <c r="J14" s="37"/>
      <c r="K14" s="37"/>
      <c r="L14" s="37"/>
      <c r="M14" s="37">
        <v>13659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4"/>
        <v>459795</v>
      </c>
      <c r="Z14" s="9">
        <f t="shared" si="5"/>
        <v>0</v>
      </c>
      <c r="AA14" s="9">
        <f t="shared" si="6"/>
        <v>0</v>
      </c>
      <c r="AB14" s="37"/>
      <c r="AC14" s="39"/>
      <c r="AD14" s="9">
        <f t="shared" si="7"/>
        <v>0</v>
      </c>
      <c r="AE14" s="9">
        <f>M14+'01.04.2018'!AE14</f>
        <v>58896</v>
      </c>
      <c r="AF14" s="9">
        <f>N14+'01.04.2018'!AF14</f>
        <v>0</v>
      </c>
      <c r="AG14" s="9">
        <f>O14+'01.04.2018'!AG14</f>
        <v>0</v>
      </c>
      <c r="AH14" s="9">
        <f>P14+'01.04.2018'!AH14</f>
        <v>0</v>
      </c>
      <c r="AI14" s="1">
        <f t="shared" si="8"/>
        <v>14724</v>
      </c>
      <c r="AJ14" s="10">
        <f t="shared" si="9"/>
        <v>28.373650107991359</v>
      </c>
      <c r="AK14" s="10">
        <f t="shared" si="10"/>
        <v>31.227587612061939</v>
      </c>
    </row>
    <row r="15" spans="1:38" ht="32.25" customHeight="1" x14ac:dyDescent="0.3">
      <c r="A15" s="25" t="s">
        <v>5</v>
      </c>
      <c r="B15" s="25" t="s">
        <v>59</v>
      </c>
      <c r="C15" s="53">
        <f>'01.04.2018'!C15</f>
        <v>870</v>
      </c>
      <c r="D15" s="1">
        <f t="shared" si="0"/>
        <v>72.5</v>
      </c>
      <c r="E15" s="37">
        <v>0</v>
      </c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4"/>
        <v>0</v>
      </c>
      <c r="Z15" s="9">
        <f t="shared" si="5"/>
        <v>0</v>
      </c>
      <c r="AA15" s="9">
        <f t="shared" si="6"/>
        <v>0</v>
      </c>
      <c r="AB15" s="37"/>
      <c r="AC15" s="39"/>
      <c r="AD15" s="9">
        <f t="shared" si="7"/>
        <v>0</v>
      </c>
      <c r="AE15" s="9">
        <f>M15+'01.04.2018'!AE15</f>
        <v>330</v>
      </c>
      <c r="AF15" s="9">
        <f>N15+'01.04.2018'!AF15</f>
        <v>0</v>
      </c>
      <c r="AG15" s="9">
        <f>O15+'01.04.2018'!AG15</f>
        <v>0</v>
      </c>
      <c r="AH15" s="9">
        <f>P15+'01.04.2018'!AH15</f>
        <v>0</v>
      </c>
      <c r="AI15" s="1">
        <f t="shared" si="8"/>
        <v>83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3">
      <c r="A16" s="69" t="s">
        <v>6</v>
      </c>
      <c r="B16" s="70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3">
      <c r="A17" s="25" t="s">
        <v>7</v>
      </c>
      <c r="B17" s="25" t="s">
        <v>39</v>
      </c>
      <c r="C17" s="53">
        <f>'01.04.2018'!C17</f>
        <v>19970</v>
      </c>
      <c r="D17" s="1">
        <f t="shared" si="0"/>
        <v>1664.1666666666667</v>
      </c>
      <c r="E17" s="37">
        <v>12554</v>
      </c>
      <c r="F17" s="37"/>
      <c r="G17" s="37">
        <v>1421</v>
      </c>
      <c r="H17" s="37">
        <v>123</v>
      </c>
      <c r="I17" s="37"/>
      <c r="J17" s="37"/>
      <c r="K17" s="37"/>
      <c r="L17" s="37"/>
      <c r="M17" s="37">
        <v>1568</v>
      </c>
      <c r="N17" s="37"/>
      <c r="O17" s="37">
        <f>140+20+484</f>
        <v>644</v>
      </c>
      <c r="P17" s="37">
        <v>38</v>
      </c>
      <c r="Q17" s="37"/>
      <c r="R17" s="42"/>
      <c r="S17" s="37"/>
      <c r="T17" s="37"/>
      <c r="U17" s="37"/>
      <c r="V17" s="37"/>
      <c r="W17" s="37"/>
      <c r="X17" s="37"/>
      <c r="Y17" s="9">
        <f t="shared" si="4"/>
        <v>10986</v>
      </c>
      <c r="Z17" s="9">
        <f t="shared" si="5"/>
        <v>0</v>
      </c>
      <c r="AA17" s="9">
        <f t="shared" si="6"/>
        <v>777</v>
      </c>
      <c r="AB17" s="38" t="s">
        <v>118</v>
      </c>
      <c r="AC17" s="52" t="s">
        <v>117</v>
      </c>
      <c r="AD17" s="9">
        <f t="shared" si="7"/>
        <v>85</v>
      </c>
      <c r="AE17" s="9">
        <f>M17+'01.04.2018'!AE17</f>
        <v>7331</v>
      </c>
      <c r="AF17" s="9">
        <f>N17+'01.04.2018'!AF17</f>
        <v>0</v>
      </c>
      <c r="AG17" s="9">
        <f>O17+'01.04.2018'!AG17</f>
        <v>1079</v>
      </c>
      <c r="AH17" s="9">
        <f>P17+'01.04.2018'!AH17</f>
        <v>959</v>
      </c>
      <c r="AI17" s="1">
        <f t="shared" si="8"/>
        <v>2103</v>
      </c>
      <c r="AJ17" s="10">
        <f>(Y17+Z17+AA17)/D17</f>
        <v>7.0684026039058585</v>
      </c>
      <c r="AK17" s="10">
        <f>(Y17+Z17+AA17)/AI17</f>
        <v>5.5934379457917265</v>
      </c>
    </row>
    <row r="18" spans="1:37" ht="31.5" customHeight="1" x14ac:dyDescent="0.3">
      <c r="A18" s="25" t="s">
        <v>20</v>
      </c>
      <c r="B18" s="25" t="s">
        <v>38</v>
      </c>
      <c r="C18" s="53">
        <f>'01.04.2018'!C18</f>
        <v>244895</v>
      </c>
      <c r="D18" s="1">
        <f t="shared" si="0"/>
        <v>20407.916666666668</v>
      </c>
      <c r="E18" s="37">
        <v>41941</v>
      </c>
      <c r="F18" s="37"/>
      <c r="G18" s="37">
        <v>54000</v>
      </c>
      <c r="H18" s="37">
        <v>78295</v>
      </c>
      <c r="I18" s="37">
        <f>6150+31850</f>
        <v>38000</v>
      </c>
      <c r="J18" s="37"/>
      <c r="K18" s="37"/>
      <c r="L18" s="37"/>
      <c r="M18" s="37">
        <v>13643</v>
      </c>
      <c r="N18" s="37"/>
      <c r="O18" s="37">
        <v>0</v>
      </c>
      <c r="P18" s="37">
        <v>4647</v>
      </c>
      <c r="Q18" s="37"/>
      <c r="R18" s="37"/>
      <c r="S18" s="37"/>
      <c r="T18" s="37"/>
      <c r="U18" s="37"/>
      <c r="V18" s="37"/>
      <c r="W18" s="37"/>
      <c r="X18" s="37"/>
      <c r="Y18" s="9">
        <f t="shared" si="4"/>
        <v>66298</v>
      </c>
      <c r="Z18" s="9">
        <f t="shared" si="5"/>
        <v>0</v>
      </c>
      <c r="AA18" s="9">
        <f t="shared" si="6"/>
        <v>54000</v>
      </c>
      <c r="AB18" s="37"/>
      <c r="AC18" s="39"/>
      <c r="AD18" s="9">
        <f t="shared" si="7"/>
        <v>73648</v>
      </c>
      <c r="AE18" s="9">
        <f>M18+'01.04.2018'!AE18</f>
        <v>54486</v>
      </c>
      <c r="AF18" s="9">
        <f>N18+'01.04.2018'!AF18</f>
        <v>0</v>
      </c>
      <c r="AG18" s="9">
        <f>O18+'01.04.2018'!AG18</f>
        <v>0</v>
      </c>
      <c r="AH18" s="9">
        <f>P18+'01.04.2018'!AH18</f>
        <v>22817</v>
      </c>
      <c r="AI18" s="1">
        <f t="shared" si="8"/>
        <v>13622</v>
      </c>
      <c r="AJ18" s="10">
        <f t="shared" ref="AJ18:AJ34" si="11">(Y18+Z18+AA18)/D18</f>
        <v>5.8946732273014959</v>
      </c>
      <c r="AK18" s="10">
        <f t="shared" si="10"/>
        <v>8.8311554837762447</v>
      </c>
    </row>
    <row r="19" spans="1:37" ht="26.25" customHeight="1" x14ac:dyDescent="0.3">
      <c r="A19" s="25" t="s">
        <v>8</v>
      </c>
      <c r="B19" s="25" t="s">
        <v>38</v>
      </c>
      <c r="C19" s="53">
        <f>'01.04.2018'!C19</f>
        <v>18574</v>
      </c>
      <c r="D19" s="1">
        <f t="shared" si="0"/>
        <v>1547.8333333333333</v>
      </c>
      <c r="E19" s="37">
        <v>115477</v>
      </c>
      <c r="F19" s="37"/>
      <c r="G19" s="37">
        <v>6609</v>
      </c>
      <c r="H19" s="37">
        <v>9629</v>
      </c>
      <c r="I19" s="37"/>
      <c r="J19" s="37"/>
      <c r="K19" s="37"/>
      <c r="L19" s="37"/>
      <c r="M19" s="37">
        <v>177</v>
      </c>
      <c r="N19" s="37"/>
      <c r="O19" s="37">
        <f>1498+45</f>
        <v>1543</v>
      </c>
      <c r="P19" s="37">
        <v>747</v>
      </c>
      <c r="Q19" s="37"/>
      <c r="R19" s="37"/>
      <c r="S19" s="37"/>
      <c r="T19" s="37"/>
      <c r="U19" s="37"/>
      <c r="V19" s="37"/>
      <c r="W19" s="37"/>
      <c r="X19" s="37"/>
      <c r="Y19" s="9">
        <f t="shared" si="4"/>
        <v>115300</v>
      </c>
      <c r="Z19" s="9">
        <f t="shared" si="5"/>
        <v>0</v>
      </c>
      <c r="AA19" s="9">
        <f t="shared" si="6"/>
        <v>5066</v>
      </c>
      <c r="AB19" s="38" t="s">
        <v>119</v>
      </c>
      <c r="AC19" s="52" t="s">
        <v>103</v>
      </c>
      <c r="AD19" s="9">
        <f t="shared" si="7"/>
        <v>8882</v>
      </c>
      <c r="AE19" s="9">
        <f>M19+'01.04.2018'!AE19</f>
        <v>2745</v>
      </c>
      <c r="AF19" s="9">
        <f>N19+'01.04.2018'!AF19</f>
        <v>0</v>
      </c>
      <c r="AG19" s="9">
        <f>O19+'01.04.2018'!AG19</f>
        <v>2826</v>
      </c>
      <c r="AH19" s="9">
        <f>P19+'01.04.2018'!AH19</f>
        <v>5561</v>
      </c>
      <c r="AI19" s="1">
        <f t="shared" si="8"/>
        <v>1393</v>
      </c>
      <c r="AJ19" s="10">
        <f t="shared" si="11"/>
        <v>77.764186497254229</v>
      </c>
      <c r="AK19" s="10">
        <f t="shared" si="10"/>
        <v>86.407753050969134</v>
      </c>
    </row>
    <row r="20" spans="1:37" ht="27.75" customHeight="1" x14ac:dyDescent="0.3">
      <c r="A20" s="25" t="s">
        <v>8</v>
      </c>
      <c r="B20" s="25" t="s">
        <v>37</v>
      </c>
      <c r="C20" s="53">
        <f>'01.04.2018'!C20</f>
        <v>105251</v>
      </c>
      <c r="D20" s="1">
        <f t="shared" si="0"/>
        <v>8770.9166666666661</v>
      </c>
      <c r="E20" s="37">
        <v>83989</v>
      </c>
      <c r="F20" s="37"/>
      <c r="G20" s="37">
        <v>10610</v>
      </c>
      <c r="H20" s="37">
        <v>7807</v>
      </c>
      <c r="I20" s="37"/>
      <c r="J20" s="37"/>
      <c r="K20" s="37"/>
      <c r="L20" s="37"/>
      <c r="M20" s="37">
        <v>1076</v>
      </c>
      <c r="N20" s="37"/>
      <c r="O20" s="37">
        <f>10504+106</f>
        <v>10610</v>
      </c>
      <c r="P20" s="37">
        <v>1050</v>
      </c>
      <c r="Q20" s="37"/>
      <c r="R20" s="37"/>
      <c r="S20" s="37"/>
      <c r="T20" s="37"/>
      <c r="U20" s="37"/>
      <c r="V20" s="37"/>
      <c r="W20" s="37"/>
      <c r="X20" s="37"/>
      <c r="Y20" s="9">
        <f t="shared" si="4"/>
        <v>82913</v>
      </c>
      <c r="Z20" s="9">
        <f t="shared" si="5"/>
        <v>0</v>
      </c>
      <c r="AA20" s="9">
        <f t="shared" si="6"/>
        <v>0</v>
      </c>
      <c r="AB20" s="37"/>
      <c r="AC20" s="39"/>
      <c r="AD20" s="9">
        <f t="shared" si="7"/>
        <v>6757</v>
      </c>
      <c r="AE20" s="9">
        <f>M20+'01.04.2018'!AE20</f>
        <v>15597</v>
      </c>
      <c r="AF20" s="9">
        <f>N20+'01.04.2018'!AF20</f>
        <v>0</v>
      </c>
      <c r="AG20" s="9">
        <f>O20+'01.04.2018'!AG20</f>
        <v>23942</v>
      </c>
      <c r="AH20" s="9">
        <f>P20+'01.04.2018'!AH20</f>
        <v>7823</v>
      </c>
      <c r="AI20" s="1">
        <f t="shared" si="8"/>
        <v>9885</v>
      </c>
      <c r="AJ20" s="10">
        <f t="shared" si="11"/>
        <v>9.4531738415787032</v>
      </c>
      <c r="AK20" s="10">
        <f t="shared" si="10"/>
        <v>8.38775923115832</v>
      </c>
    </row>
    <row r="21" spans="1:37" ht="32.25" customHeight="1" x14ac:dyDescent="0.3">
      <c r="A21" s="25" t="s">
        <v>8</v>
      </c>
      <c r="B21" s="25" t="s">
        <v>22</v>
      </c>
      <c r="C21" s="53">
        <f>'01.04.2018'!C21</f>
        <v>360</v>
      </c>
      <c r="D21" s="1">
        <f t="shared" si="0"/>
        <v>30</v>
      </c>
      <c r="E21" s="37">
        <v>339</v>
      </c>
      <c r="F21" s="37"/>
      <c r="G21" s="37"/>
      <c r="H21" s="37"/>
      <c r="I21" s="37"/>
      <c r="J21" s="37"/>
      <c r="K21" s="37"/>
      <c r="L21" s="37"/>
      <c r="M21" s="37">
        <v>62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4"/>
        <v>277</v>
      </c>
      <c r="Z21" s="9">
        <f t="shared" si="5"/>
        <v>0</v>
      </c>
      <c r="AA21" s="9">
        <f t="shared" si="6"/>
        <v>0</v>
      </c>
      <c r="AB21" s="37"/>
      <c r="AC21" s="39"/>
      <c r="AD21" s="9">
        <f t="shared" si="7"/>
        <v>0</v>
      </c>
      <c r="AE21" s="9">
        <f>M21+'01.04.2018'!AE21</f>
        <v>206</v>
      </c>
      <c r="AF21" s="9">
        <f>N21+'01.04.2018'!AF21</f>
        <v>0</v>
      </c>
      <c r="AG21" s="9">
        <f>O21+'01.04.2018'!AG21</f>
        <v>0</v>
      </c>
      <c r="AH21" s="9">
        <f>P21+'01.04.2018'!AH21</f>
        <v>0</v>
      </c>
      <c r="AI21" s="1">
        <f t="shared" si="8"/>
        <v>52</v>
      </c>
      <c r="AJ21" s="10">
        <f t="shared" si="11"/>
        <v>9.2333333333333325</v>
      </c>
      <c r="AK21" s="10">
        <f t="shared" si="10"/>
        <v>5.3269230769230766</v>
      </c>
    </row>
    <row r="22" spans="1:37" ht="27.75" customHeight="1" x14ac:dyDescent="0.3">
      <c r="A22" s="25" t="s">
        <v>9</v>
      </c>
      <c r="B22" s="25" t="s">
        <v>24</v>
      </c>
      <c r="C22" s="53">
        <f>'01.04.2018'!C22</f>
        <v>33217</v>
      </c>
      <c r="D22" s="1">
        <f>C22/12</f>
        <v>2768.0833333333335</v>
      </c>
      <c r="E22" s="37">
        <v>15153</v>
      </c>
      <c r="F22" s="37"/>
      <c r="G22" s="37">
        <v>8647</v>
      </c>
      <c r="H22" s="37">
        <v>7640</v>
      </c>
      <c r="I22" s="37"/>
      <c r="J22" s="37"/>
      <c r="K22" s="37"/>
      <c r="L22" s="37"/>
      <c r="M22" s="37">
        <v>221</v>
      </c>
      <c r="N22" s="37"/>
      <c r="O22" s="37">
        <f>13+1292.5</f>
        <v>1305.5</v>
      </c>
      <c r="P22" s="37">
        <v>203</v>
      </c>
      <c r="Q22" s="37"/>
      <c r="R22" s="37"/>
      <c r="S22" s="37"/>
      <c r="T22" s="37"/>
      <c r="U22" s="37"/>
      <c r="V22" s="37"/>
      <c r="W22" s="37"/>
      <c r="X22" s="37"/>
      <c r="Y22" s="9">
        <f t="shared" si="4"/>
        <v>14932</v>
      </c>
      <c r="Z22" s="9">
        <f t="shared" si="5"/>
        <v>0</v>
      </c>
      <c r="AA22" s="9">
        <f t="shared" si="6"/>
        <v>7341.5</v>
      </c>
      <c r="AB22" s="37">
        <v>33</v>
      </c>
      <c r="AC22" s="39">
        <v>43312</v>
      </c>
      <c r="AD22" s="9">
        <f t="shared" si="7"/>
        <v>7437</v>
      </c>
      <c r="AE22" s="9">
        <f>M22+'01.04.2018'!AE22</f>
        <v>1243</v>
      </c>
      <c r="AF22" s="9">
        <f>N22+'01.04.2018'!AF22</f>
        <v>0</v>
      </c>
      <c r="AG22" s="9">
        <f>O22+'01.04.2018'!AG22</f>
        <v>4816.5</v>
      </c>
      <c r="AH22" s="9">
        <f>P22+'01.04.2018'!AH22</f>
        <v>1346</v>
      </c>
      <c r="AI22" s="1">
        <f t="shared" si="8"/>
        <v>1515</v>
      </c>
      <c r="AJ22" s="10">
        <f t="shared" si="11"/>
        <v>8.0465424330914885</v>
      </c>
      <c r="AK22" s="10">
        <f t="shared" si="10"/>
        <v>14.701980198019802</v>
      </c>
    </row>
    <row r="23" spans="1:37" ht="29.25" customHeight="1" x14ac:dyDescent="0.3">
      <c r="A23" s="25" t="s">
        <v>23</v>
      </c>
      <c r="B23" s="25" t="s">
        <v>25</v>
      </c>
      <c r="C23" s="53">
        <f>'01.04.2018'!C23</f>
        <v>120</v>
      </c>
      <c r="D23" s="1">
        <f t="shared" si="0"/>
        <v>10</v>
      </c>
      <c r="E23" s="37">
        <v>172</v>
      </c>
      <c r="F23" s="37"/>
      <c r="G23" s="37"/>
      <c r="H23" s="37"/>
      <c r="I23" s="37"/>
      <c r="J23" s="37"/>
      <c r="K23" s="37"/>
      <c r="L23" s="37"/>
      <c r="M23" s="37">
        <v>32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4"/>
        <v>140</v>
      </c>
      <c r="Z23" s="9">
        <f t="shared" si="5"/>
        <v>0</v>
      </c>
      <c r="AA23" s="9">
        <f t="shared" si="6"/>
        <v>0</v>
      </c>
      <c r="AB23" s="37"/>
      <c r="AC23" s="39"/>
      <c r="AD23" s="9">
        <f t="shared" si="7"/>
        <v>0</v>
      </c>
      <c r="AE23" s="9">
        <f>M23+'01.04.2018'!AE23</f>
        <v>163</v>
      </c>
      <c r="AF23" s="9">
        <f>N23+'01.04.2018'!AF23</f>
        <v>0</v>
      </c>
      <c r="AG23" s="9">
        <f>O23+'01.04.2018'!AG23</f>
        <v>0</v>
      </c>
      <c r="AH23" s="9">
        <f>P23+'01.04.2018'!AH23</f>
        <v>0</v>
      </c>
      <c r="AI23" s="1">
        <f t="shared" si="8"/>
        <v>41</v>
      </c>
      <c r="AJ23" s="10">
        <f t="shared" si="11"/>
        <v>14</v>
      </c>
      <c r="AK23" s="10">
        <f t="shared" si="10"/>
        <v>3.4146341463414633</v>
      </c>
    </row>
    <row r="24" spans="1:37" ht="36.75" customHeight="1" x14ac:dyDescent="0.3">
      <c r="A24" s="25" t="s">
        <v>60</v>
      </c>
      <c r="B24" s="25" t="s">
        <v>61</v>
      </c>
      <c r="C24" s="53">
        <f>'01.04.2018'!C24</f>
        <v>90</v>
      </c>
      <c r="D24" s="1">
        <f t="shared" si="0"/>
        <v>7.5</v>
      </c>
      <c r="E24" s="37">
        <v>244</v>
      </c>
      <c r="F24" s="37"/>
      <c r="G24" s="37"/>
      <c r="H24" s="37"/>
      <c r="I24" s="37"/>
      <c r="J24" s="37"/>
      <c r="K24" s="37"/>
      <c r="L24" s="37"/>
      <c r="M24" s="37">
        <v>29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4"/>
        <v>215</v>
      </c>
      <c r="Z24" s="9">
        <f t="shared" si="5"/>
        <v>0</v>
      </c>
      <c r="AA24" s="9">
        <f t="shared" si="6"/>
        <v>0</v>
      </c>
      <c r="AB24" s="37"/>
      <c r="AC24" s="39"/>
      <c r="AD24" s="9">
        <f t="shared" si="7"/>
        <v>0</v>
      </c>
      <c r="AE24" s="9">
        <f>M24+'01.04.2018'!AE24</f>
        <v>76</v>
      </c>
      <c r="AF24" s="9">
        <f>N24+'01.04.2018'!AF24</f>
        <v>0</v>
      </c>
      <c r="AG24" s="9">
        <f>O24+'01.04.2018'!AG24</f>
        <v>0</v>
      </c>
      <c r="AH24" s="9">
        <f>P24+'01.04.2018'!AH24</f>
        <v>0</v>
      </c>
      <c r="AI24" s="1">
        <f t="shared" si="8"/>
        <v>19</v>
      </c>
      <c r="AJ24" s="10">
        <f t="shared" si="11"/>
        <v>28.666666666666668</v>
      </c>
      <c r="AK24" s="10">
        <f t="shared" si="10"/>
        <v>11.315789473684211</v>
      </c>
    </row>
    <row r="25" spans="1:37" ht="34.5" customHeight="1" x14ac:dyDescent="0.3">
      <c r="A25" s="25" t="s">
        <v>60</v>
      </c>
      <c r="B25" s="25" t="s">
        <v>44</v>
      </c>
      <c r="C25" s="53">
        <f>'01.04.2018'!C25</f>
        <v>311189</v>
      </c>
      <c r="D25" s="1">
        <f t="shared" si="0"/>
        <v>25932.416666666668</v>
      </c>
      <c r="E25" s="43">
        <v>291384.5</v>
      </c>
      <c r="F25" s="37"/>
      <c r="G25" s="43">
        <v>2208</v>
      </c>
      <c r="H25" s="37">
        <v>90120</v>
      </c>
      <c r="I25" s="43"/>
      <c r="J25" s="37"/>
      <c r="K25" s="37"/>
      <c r="L25" s="37"/>
      <c r="M25" s="43">
        <f>20414.2+160+200+801.6+302.5</f>
        <v>21878.3</v>
      </c>
      <c r="N25" s="37"/>
      <c r="O25" s="37">
        <v>712</v>
      </c>
      <c r="P25" s="37">
        <v>10272</v>
      </c>
      <c r="Q25" s="43"/>
      <c r="R25" s="37"/>
      <c r="S25" s="37"/>
      <c r="T25" s="43"/>
      <c r="U25" s="37"/>
      <c r="V25" s="37"/>
      <c r="W25" s="43"/>
      <c r="X25" s="43"/>
      <c r="Y25" s="44">
        <f t="shared" si="4"/>
        <v>269506.2</v>
      </c>
      <c r="Z25" s="9">
        <f t="shared" si="5"/>
        <v>0</v>
      </c>
      <c r="AA25" s="44">
        <f t="shared" si="6"/>
        <v>1496</v>
      </c>
      <c r="AB25" s="37">
        <v>1496</v>
      </c>
      <c r="AC25" s="39">
        <v>43374</v>
      </c>
      <c r="AD25" s="9">
        <f t="shared" si="7"/>
        <v>79848</v>
      </c>
      <c r="AE25" s="44">
        <f>M25+'01.04.2018'!AE25</f>
        <v>47868.68</v>
      </c>
      <c r="AF25" s="9">
        <f>N25+'01.04.2018'!AF25</f>
        <v>0</v>
      </c>
      <c r="AG25" s="44">
        <f>O25+'01.04.2018'!AG25</f>
        <v>39288</v>
      </c>
      <c r="AH25" s="9">
        <f>P25+'01.04.2018'!AH25</f>
        <v>44184</v>
      </c>
      <c r="AI25" s="1">
        <f t="shared" si="8"/>
        <v>21789</v>
      </c>
      <c r="AJ25" s="10">
        <f t="shared" si="11"/>
        <v>10.450325686319246</v>
      </c>
      <c r="AK25" s="10">
        <f t="shared" si="10"/>
        <v>12.437569415760246</v>
      </c>
    </row>
    <row r="26" spans="1:37" ht="31.5" customHeight="1" x14ac:dyDescent="0.3">
      <c r="A26" s="25" t="s">
        <v>11</v>
      </c>
      <c r="B26" s="25" t="s">
        <v>39</v>
      </c>
      <c r="C26" s="53">
        <f>'01.04.2018'!C26</f>
        <v>31429</v>
      </c>
      <c r="D26" s="1">
        <f t="shared" si="0"/>
        <v>2619.0833333333335</v>
      </c>
      <c r="E26" s="37">
        <v>11577</v>
      </c>
      <c r="F26" s="37"/>
      <c r="G26" s="37">
        <v>4755</v>
      </c>
      <c r="H26" s="37">
        <v>12</v>
      </c>
      <c r="I26" s="37">
        <v>5249</v>
      </c>
      <c r="J26" s="37"/>
      <c r="K26" s="37"/>
      <c r="L26" s="37"/>
      <c r="M26" s="37">
        <v>752</v>
      </c>
      <c r="N26" s="37"/>
      <c r="O26" s="37">
        <v>686</v>
      </c>
      <c r="P26" s="37">
        <v>0</v>
      </c>
      <c r="Q26" s="37"/>
      <c r="R26" s="37"/>
      <c r="S26" s="37"/>
      <c r="T26" s="37"/>
      <c r="U26" s="37"/>
      <c r="V26" s="37"/>
      <c r="W26" s="37"/>
      <c r="X26" s="37"/>
      <c r="Y26" s="9">
        <f t="shared" si="4"/>
        <v>16074</v>
      </c>
      <c r="Z26" s="9">
        <f t="shared" si="5"/>
        <v>0</v>
      </c>
      <c r="AA26" s="9">
        <f t="shared" si="6"/>
        <v>4069</v>
      </c>
      <c r="AB26" s="37"/>
      <c r="AC26" s="39"/>
      <c r="AD26" s="9">
        <f t="shared" si="7"/>
        <v>12</v>
      </c>
      <c r="AE26" s="9">
        <f>M26+'01.04.2018'!AE26</f>
        <v>3203</v>
      </c>
      <c r="AF26" s="9">
        <f>N26+'01.04.2018'!AF26</f>
        <v>0</v>
      </c>
      <c r="AG26" s="9">
        <f>O26+'01.04.2018'!AG26</f>
        <v>2760</v>
      </c>
      <c r="AH26" s="9">
        <f>P26+'01.04.2018'!AH26</f>
        <v>109</v>
      </c>
      <c r="AI26" s="1">
        <f t="shared" si="8"/>
        <v>1491</v>
      </c>
      <c r="AJ26" s="10">
        <f t="shared" si="11"/>
        <v>7.6908587610168944</v>
      </c>
      <c r="AK26" s="10">
        <f t="shared" si="10"/>
        <v>13.50972501676727</v>
      </c>
    </row>
    <row r="27" spans="1:37" ht="32.25" customHeight="1" x14ac:dyDescent="0.3">
      <c r="A27" s="25" t="s">
        <v>12</v>
      </c>
      <c r="B27" s="25" t="s">
        <v>28</v>
      </c>
      <c r="C27" s="53">
        <f>'01.04.2018'!C27</f>
        <v>39468</v>
      </c>
      <c r="D27" s="1">
        <f t="shared" si="0"/>
        <v>3289</v>
      </c>
      <c r="E27" s="37">
        <v>16531</v>
      </c>
      <c r="F27" s="37"/>
      <c r="G27" s="37"/>
      <c r="H27" s="37"/>
      <c r="I27" s="37"/>
      <c r="J27" s="37"/>
      <c r="K27" s="37"/>
      <c r="L27" s="37"/>
      <c r="M27" s="37">
        <v>2144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4"/>
        <v>14387</v>
      </c>
      <c r="Z27" s="9">
        <f t="shared" si="5"/>
        <v>0</v>
      </c>
      <c r="AA27" s="9">
        <f t="shared" si="6"/>
        <v>0</v>
      </c>
      <c r="AB27" s="37"/>
      <c r="AC27" s="39"/>
      <c r="AD27" s="9">
        <f t="shared" si="7"/>
        <v>0</v>
      </c>
      <c r="AE27" s="9">
        <f>M27+'01.04.2018'!AE27</f>
        <v>7700</v>
      </c>
      <c r="AF27" s="9">
        <f>N27+'01.04.2018'!AF27</f>
        <v>0</v>
      </c>
      <c r="AG27" s="9">
        <f>O27+'01.04.2018'!AG27</f>
        <v>0</v>
      </c>
      <c r="AH27" s="9">
        <f>P27+'01.04.2018'!AH27</f>
        <v>0</v>
      </c>
      <c r="AI27" s="1">
        <f t="shared" si="8"/>
        <v>1925</v>
      </c>
      <c r="AJ27" s="10">
        <f t="shared" si="11"/>
        <v>4.3742778960170261</v>
      </c>
      <c r="AK27" s="10">
        <f t="shared" si="10"/>
        <v>7.4737662337662334</v>
      </c>
    </row>
    <row r="28" spans="1:37" ht="31.5" customHeight="1" x14ac:dyDescent="0.3">
      <c r="A28" s="25" t="s">
        <v>29</v>
      </c>
      <c r="B28" s="25" t="s">
        <v>30</v>
      </c>
      <c r="C28" s="53">
        <f>'01.04.2018'!C28</f>
        <v>180</v>
      </c>
      <c r="D28" s="1">
        <f t="shared" si="0"/>
        <v>15</v>
      </c>
      <c r="E28" s="37">
        <v>0</v>
      </c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4"/>
        <v>0</v>
      </c>
      <c r="Z28" s="9">
        <f t="shared" si="5"/>
        <v>0</v>
      </c>
      <c r="AA28" s="9">
        <f t="shared" si="6"/>
        <v>0</v>
      </c>
      <c r="AB28" s="37"/>
      <c r="AC28" s="39"/>
      <c r="AD28" s="9">
        <f t="shared" si="7"/>
        <v>0</v>
      </c>
      <c r="AE28" s="9">
        <f>M28+'01.04.2018'!AE28</f>
        <v>113</v>
      </c>
      <c r="AF28" s="9">
        <f>N28+'01.04.2018'!AF28</f>
        <v>0</v>
      </c>
      <c r="AG28" s="9">
        <f>O28+'01.04.2018'!AG28</f>
        <v>0</v>
      </c>
      <c r="AH28" s="9">
        <f>P28+'01.04.2018'!AH28</f>
        <v>0</v>
      </c>
      <c r="AI28" s="1">
        <f t="shared" si="8"/>
        <v>28</v>
      </c>
      <c r="AJ28" s="10">
        <f t="shared" si="11"/>
        <v>0</v>
      </c>
      <c r="AK28" s="10">
        <f t="shared" si="10"/>
        <v>0</v>
      </c>
    </row>
    <row r="29" spans="1:37" ht="29.25" customHeight="1" x14ac:dyDescent="0.3">
      <c r="A29" s="25" t="s">
        <v>26</v>
      </c>
      <c r="B29" s="25" t="s">
        <v>27</v>
      </c>
      <c r="C29" s="53">
        <f>'01.04.2018'!C29</f>
        <v>42246</v>
      </c>
      <c r="D29" s="1">
        <f t="shared" si="0"/>
        <v>3520.5</v>
      </c>
      <c r="E29" s="37">
        <v>54400</v>
      </c>
      <c r="F29" s="37"/>
      <c r="G29" s="37"/>
      <c r="H29" s="37"/>
      <c r="I29" s="37"/>
      <c r="J29" s="37"/>
      <c r="K29" s="37"/>
      <c r="L29" s="37"/>
      <c r="M29" s="37">
        <v>0</v>
      </c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4"/>
        <v>54400</v>
      </c>
      <c r="Z29" s="9">
        <f t="shared" si="5"/>
        <v>0</v>
      </c>
      <c r="AA29" s="9">
        <f t="shared" si="6"/>
        <v>0</v>
      </c>
      <c r="AB29" s="37"/>
      <c r="AC29" s="39"/>
      <c r="AD29" s="9">
        <f t="shared" si="7"/>
        <v>0</v>
      </c>
      <c r="AE29" s="9">
        <f>M29+'01.04.2018'!AE29</f>
        <v>0</v>
      </c>
      <c r="AF29" s="9">
        <f>N29+'01.04.2018'!AF29</f>
        <v>0</v>
      </c>
      <c r="AG29" s="9">
        <f>O29+'01.04.2018'!AG29</f>
        <v>0</v>
      </c>
      <c r="AH29" s="9">
        <f>P29+'01.04.2018'!AH29</f>
        <v>0</v>
      </c>
      <c r="AI29" s="1">
        <f t="shared" si="8"/>
        <v>0</v>
      </c>
      <c r="AJ29" s="10">
        <f t="shared" si="11"/>
        <v>15.452350518392274</v>
      </c>
      <c r="AK29" s="10" t="e">
        <f t="shared" si="10"/>
        <v>#DIV/0!</v>
      </c>
    </row>
    <row r="30" spans="1:37" ht="32.25" customHeight="1" x14ac:dyDescent="0.3">
      <c r="A30" s="25" t="s">
        <v>10</v>
      </c>
      <c r="B30" s="25" t="s">
        <v>38</v>
      </c>
      <c r="C30" s="53">
        <f>'01.04.2018'!C30</f>
        <v>24179</v>
      </c>
      <c r="D30" s="1">
        <f t="shared" si="0"/>
        <v>2014.9166666666667</v>
      </c>
      <c r="E30" s="37">
        <v>30600</v>
      </c>
      <c r="F30" s="37"/>
      <c r="G30" s="37"/>
      <c r="H30" s="37"/>
      <c r="I30" s="37">
        <v>9400</v>
      </c>
      <c r="J30" s="37"/>
      <c r="K30" s="37"/>
      <c r="L30" s="37"/>
      <c r="M30" s="37">
        <v>0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4"/>
        <v>40000</v>
      </c>
      <c r="Z30" s="9">
        <f t="shared" si="5"/>
        <v>0</v>
      </c>
      <c r="AA30" s="9">
        <f t="shared" si="6"/>
        <v>0</v>
      </c>
      <c r="AB30" s="37"/>
      <c r="AC30" s="39"/>
      <c r="AD30" s="9">
        <f t="shared" si="7"/>
        <v>0</v>
      </c>
      <c r="AE30" s="9">
        <f>M30+'01.04.2018'!AE30</f>
        <v>159</v>
      </c>
      <c r="AF30" s="9">
        <f>N30+'01.04.2018'!AF30</f>
        <v>0</v>
      </c>
      <c r="AG30" s="9">
        <f>O30+'01.04.2018'!AG30</f>
        <v>0</v>
      </c>
      <c r="AH30" s="9">
        <f>P30+'01.04.2018'!AH30</f>
        <v>0</v>
      </c>
      <c r="AI30" s="1">
        <f t="shared" si="8"/>
        <v>40</v>
      </c>
      <c r="AJ30" s="10">
        <f t="shared" si="11"/>
        <v>19.851937631829273</v>
      </c>
      <c r="AK30" s="10">
        <f t="shared" si="10"/>
        <v>1000</v>
      </c>
    </row>
    <row r="31" spans="1:37" ht="31.5" customHeight="1" x14ac:dyDescent="0.3">
      <c r="A31" s="25" t="s">
        <v>14</v>
      </c>
      <c r="B31" s="25" t="s">
        <v>38</v>
      </c>
      <c r="C31" s="53">
        <f>'01.04.2018'!C31</f>
        <v>217607</v>
      </c>
      <c r="D31" s="1">
        <f t="shared" si="0"/>
        <v>18133.916666666668</v>
      </c>
      <c r="E31" s="37">
        <v>134365</v>
      </c>
      <c r="F31" s="37"/>
      <c r="G31" s="37"/>
      <c r="H31" s="37">
        <v>25076</v>
      </c>
      <c r="I31" s="37"/>
      <c r="J31" s="37"/>
      <c r="K31" s="37"/>
      <c r="L31" s="37"/>
      <c r="M31" s="37">
        <v>15238</v>
      </c>
      <c r="N31" s="37"/>
      <c r="O31" s="37"/>
      <c r="P31" s="37">
        <v>5784</v>
      </c>
      <c r="Q31" s="37"/>
      <c r="R31" s="37"/>
      <c r="S31" s="37"/>
      <c r="T31" s="37"/>
      <c r="U31" s="37"/>
      <c r="V31" s="37"/>
      <c r="W31" s="37"/>
      <c r="X31" s="37"/>
      <c r="Y31" s="9">
        <f t="shared" si="4"/>
        <v>119127</v>
      </c>
      <c r="Z31" s="9">
        <f t="shared" si="5"/>
        <v>0</v>
      </c>
      <c r="AA31" s="9">
        <f t="shared" si="6"/>
        <v>0</v>
      </c>
      <c r="AB31" s="38" t="s">
        <v>115</v>
      </c>
      <c r="AC31" s="52" t="s">
        <v>116</v>
      </c>
      <c r="AD31" s="9">
        <f t="shared" si="7"/>
        <v>19292</v>
      </c>
      <c r="AE31" s="9">
        <f>M31+'01.04.2018'!AE31</f>
        <v>40295</v>
      </c>
      <c r="AF31" s="9">
        <f>N31+'01.04.2018'!AF31</f>
        <v>0</v>
      </c>
      <c r="AG31" s="9">
        <f>O31+'01.04.2018'!AG31</f>
        <v>24182</v>
      </c>
      <c r="AH31" s="9">
        <f>P31+'01.04.2018'!AH31</f>
        <v>25823</v>
      </c>
      <c r="AI31" s="1">
        <f t="shared" si="8"/>
        <v>16119</v>
      </c>
      <c r="AJ31" s="10">
        <f t="shared" si="11"/>
        <v>6.5692923481321825</v>
      </c>
      <c r="AK31" s="10">
        <f t="shared" si="10"/>
        <v>7.3904708728829336</v>
      </c>
    </row>
    <row r="32" spans="1:37" ht="39.75" customHeight="1" x14ac:dyDescent="0.3">
      <c r="A32" s="25" t="s">
        <v>62</v>
      </c>
      <c r="B32" s="25" t="s">
        <v>68</v>
      </c>
      <c r="C32" s="53">
        <f>'01.04.2018'!C32</f>
        <v>4105</v>
      </c>
      <c r="D32" s="1">
        <f t="shared" si="0"/>
        <v>342.08333333333331</v>
      </c>
      <c r="E32" s="37">
        <v>0</v>
      </c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4"/>
        <v>0</v>
      </c>
      <c r="Z32" s="9">
        <f t="shared" si="5"/>
        <v>0</v>
      </c>
      <c r="AA32" s="9">
        <f t="shared" si="6"/>
        <v>0</v>
      </c>
      <c r="AB32" s="37"/>
      <c r="AC32" s="39"/>
      <c r="AD32" s="9">
        <f t="shared" si="7"/>
        <v>0</v>
      </c>
      <c r="AE32" s="9">
        <f>M32+'01.04.2018'!AE32</f>
        <v>0</v>
      </c>
      <c r="AF32" s="9">
        <f>N32+'01.04.2018'!AF32</f>
        <v>0</v>
      </c>
      <c r="AG32" s="9">
        <f>O32+'01.04.2018'!AG32</f>
        <v>0</v>
      </c>
      <c r="AH32" s="9">
        <f>P32+'01.04.2018'!AH32</f>
        <v>0</v>
      </c>
      <c r="AI32" s="1">
        <f t="shared" si="8"/>
        <v>0</v>
      </c>
      <c r="AJ32" s="10">
        <f t="shared" si="11"/>
        <v>0</v>
      </c>
      <c r="AK32" s="10" t="e">
        <f t="shared" si="10"/>
        <v>#DIV/0!</v>
      </c>
    </row>
    <row r="33" spans="1:38" ht="36" customHeight="1" x14ac:dyDescent="0.3">
      <c r="A33" s="25" t="s">
        <v>63</v>
      </c>
      <c r="B33" s="25" t="s">
        <v>64</v>
      </c>
      <c r="C33" s="53">
        <f>'01.04.2018'!C33</f>
        <v>2049.5</v>
      </c>
      <c r="D33" s="1">
        <f t="shared" si="0"/>
        <v>170.79166666666666</v>
      </c>
      <c r="E33" s="37">
        <v>0</v>
      </c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4"/>
        <v>0</v>
      </c>
      <c r="Z33" s="9">
        <f t="shared" si="5"/>
        <v>0</v>
      </c>
      <c r="AA33" s="9">
        <f t="shared" si="6"/>
        <v>0</v>
      </c>
      <c r="AB33" s="37"/>
      <c r="AC33" s="39"/>
      <c r="AD33" s="9">
        <f t="shared" si="7"/>
        <v>0</v>
      </c>
      <c r="AE33" s="9">
        <f>M33+'01.04.2018'!AE33</f>
        <v>0</v>
      </c>
      <c r="AF33" s="9">
        <f>N33+'01.04.2018'!AF33</f>
        <v>0</v>
      </c>
      <c r="AG33" s="9">
        <f>O33+'01.04.2018'!AG33</f>
        <v>0</v>
      </c>
      <c r="AH33" s="9">
        <f>P33+'01.04.2018'!AH33</f>
        <v>0</v>
      </c>
      <c r="AI33" s="1">
        <f t="shared" si="8"/>
        <v>0</v>
      </c>
      <c r="AJ33" s="10">
        <f t="shared" si="11"/>
        <v>0</v>
      </c>
      <c r="AK33" s="10" t="e">
        <f t="shared" si="10"/>
        <v>#DIV/0!</v>
      </c>
    </row>
    <row r="34" spans="1:38" ht="48.75" customHeight="1" x14ac:dyDescent="0.3">
      <c r="A34" s="26" t="s">
        <v>65</v>
      </c>
      <c r="B34" s="27" t="s">
        <v>67</v>
      </c>
      <c r="C34" s="53">
        <f>'01.04.2018'!C34</f>
        <v>4104.5</v>
      </c>
      <c r="D34" s="1">
        <f t="shared" si="0"/>
        <v>342.04166666666669</v>
      </c>
      <c r="E34" s="37">
        <v>0</v>
      </c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4"/>
        <v>0</v>
      </c>
      <c r="Z34" s="9">
        <f>(F34+J34)-N34</f>
        <v>0</v>
      </c>
      <c r="AA34" s="9">
        <f t="shared" si="6"/>
        <v>0</v>
      </c>
      <c r="AB34" s="37"/>
      <c r="AC34" s="39"/>
      <c r="AD34" s="9">
        <f t="shared" si="7"/>
        <v>0</v>
      </c>
      <c r="AE34" s="9">
        <f>M34+'01.04.2018'!AE34</f>
        <v>0</v>
      </c>
      <c r="AF34" s="9">
        <f>N34+'01.04.2018'!AF34</f>
        <v>0</v>
      </c>
      <c r="AG34" s="9">
        <f>O34+'01.04.2018'!AG34</f>
        <v>0</v>
      </c>
      <c r="AH34" s="9">
        <f>P34+'01.04.2018'!AH34</f>
        <v>0</v>
      </c>
      <c r="AI34" s="1">
        <f t="shared" si="8"/>
        <v>0</v>
      </c>
      <c r="AJ34" s="10">
        <f t="shared" si="11"/>
        <v>0</v>
      </c>
      <c r="AK34" s="10" t="e">
        <f t="shared" si="10"/>
        <v>#DIV/0!</v>
      </c>
    </row>
    <row r="35" spans="1:38" ht="55.5" customHeight="1" x14ac:dyDescent="0.3">
      <c r="A35" s="26" t="s">
        <v>65</v>
      </c>
      <c r="B35" s="27" t="s">
        <v>66</v>
      </c>
      <c r="C35" s="53">
        <f>'01.04.2018'!C35</f>
        <v>60</v>
      </c>
      <c r="D35" s="1">
        <f t="shared" si="0"/>
        <v>5</v>
      </c>
      <c r="E35" s="37">
        <v>0</v>
      </c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4"/>
        <v>0</v>
      </c>
      <c r="Z35" s="9">
        <f t="shared" si="5"/>
        <v>0</v>
      </c>
      <c r="AA35" s="9">
        <f t="shared" si="6"/>
        <v>0</v>
      </c>
      <c r="AB35" s="37"/>
      <c r="AC35" s="39"/>
      <c r="AD35" s="9">
        <f t="shared" si="7"/>
        <v>0</v>
      </c>
      <c r="AE35" s="9">
        <f>M35+'01.04.2018'!AE35</f>
        <v>0</v>
      </c>
      <c r="AF35" s="9">
        <f>N35+'01.04.2018'!AF35</f>
        <v>0</v>
      </c>
      <c r="AG35" s="9">
        <f>O35+'01.04.2018'!AG35</f>
        <v>0</v>
      </c>
      <c r="AH35" s="9">
        <f>P35+'01.04.2018'!AH35</f>
        <v>0</v>
      </c>
      <c r="AI35" s="1">
        <f t="shared" si="8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3">
      <c r="A36" s="69" t="s">
        <v>17</v>
      </c>
      <c r="B36" s="69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3">
      <c r="A37" s="25" t="s">
        <v>15</v>
      </c>
      <c r="B37" s="25" t="s">
        <v>41</v>
      </c>
      <c r="C37" s="53">
        <f>'01.04.2018'!C37</f>
        <v>91490</v>
      </c>
      <c r="D37" s="1">
        <f t="shared" si="0"/>
        <v>7624.166666666667</v>
      </c>
      <c r="E37" s="37">
        <v>152255</v>
      </c>
      <c r="F37" s="37"/>
      <c r="G37" s="37"/>
      <c r="H37" s="37"/>
      <c r="I37" s="37"/>
      <c r="J37" s="40"/>
      <c r="K37" s="40"/>
      <c r="L37" s="40"/>
      <c r="M37" s="37">
        <v>4421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4"/>
        <v>147834</v>
      </c>
      <c r="Z37" s="9">
        <f t="shared" si="5"/>
        <v>0</v>
      </c>
      <c r="AA37" s="9">
        <f t="shared" si="6"/>
        <v>0</v>
      </c>
      <c r="AB37" s="40"/>
      <c r="AC37" s="41"/>
      <c r="AD37" s="9">
        <f t="shared" si="7"/>
        <v>0</v>
      </c>
      <c r="AE37" s="9">
        <f>M37+'01.04.2018'!AE37</f>
        <v>13406</v>
      </c>
      <c r="AF37" s="9">
        <f>N37+'01.04.2018'!AF37</f>
        <v>0</v>
      </c>
      <c r="AG37" s="9">
        <f>O37+'01.04.2018'!AG37</f>
        <v>0</v>
      </c>
      <c r="AH37" s="9">
        <f>P37+'01.04.2018'!AH37</f>
        <v>0</v>
      </c>
      <c r="AI37" s="1">
        <f t="shared" si="8"/>
        <v>3352</v>
      </c>
      <c r="AJ37" s="10">
        <f>(Y37+Z37+AA37)/D37</f>
        <v>19.390184719641489</v>
      </c>
      <c r="AK37" s="10">
        <f>(Y37+Z37+AA37)/AI37</f>
        <v>44.103221957040574</v>
      </c>
    </row>
    <row r="38" spans="1:38" ht="35.25" customHeight="1" x14ac:dyDescent="0.3">
      <c r="A38" s="25" t="s">
        <v>33</v>
      </c>
      <c r="B38" s="25" t="s">
        <v>43</v>
      </c>
      <c r="C38" s="53">
        <f>'01.04.2018'!C38</f>
        <v>2145</v>
      </c>
      <c r="D38" s="1">
        <f t="shared" si="0"/>
        <v>178.75</v>
      </c>
      <c r="E38" s="37">
        <v>0</v>
      </c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4"/>
        <v>0</v>
      </c>
      <c r="Z38" s="9">
        <f t="shared" si="5"/>
        <v>0</v>
      </c>
      <c r="AA38" s="9">
        <f t="shared" si="6"/>
        <v>0</v>
      </c>
      <c r="AB38" s="40"/>
      <c r="AC38" s="41"/>
      <c r="AD38" s="9">
        <f t="shared" si="7"/>
        <v>0</v>
      </c>
      <c r="AE38" s="9">
        <f>M38+'01.04.2018'!AE38</f>
        <v>0</v>
      </c>
      <c r="AF38" s="9">
        <f>N38+'01.04.2018'!AF38</f>
        <v>0</v>
      </c>
      <c r="AG38" s="9">
        <f>O38+'01.04.2018'!AG38</f>
        <v>0</v>
      </c>
      <c r="AH38" s="9">
        <f>P38+'01.04.2018'!AH38</f>
        <v>0</v>
      </c>
      <c r="AI38" s="1">
        <f t="shared" si="8"/>
        <v>0</v>
      </c>
      <c r="AJ38" s="10">
        <f t="shared" ref="AJ38:AJ39" si="12">(Y38+Z38+AA38)/D38</f>
        <v>0</v>
      </c>
      <c r="AK38" s="10" t="e">
        <f t="shared" si="10"/>
        <v>#DIV/0!</v>
      </c>
    </row>
    <row r="39" spans="1:38" ht="39" customHeight="1" x14ac:dyDescent="0.3">
      <c r="A39" s="25" t="s">
        <v>16</v>
      </c>
      <c r="B39" s="25" t="s">
        <v>31</v>
      </c>
      <c r="C39" s="53">
        <f>'01.04.2018'!C39</f>
        <v>157920</v>
      </c>
      <c r="D39" s="1">
        <f t="shared" si="0"/>
        <v>13160</v>
      </c>
      <c r="E39" s="37">
        <v>303357</v>
      </c>
      <c r="F39" s="37"/>
      <c r="G39" s="37"/>
      <c r="H39" s="37"/>
      <c r="I39" s="37"/>
      <c r="J39" s="40"/>
      <c r="K39" s="40"/>
      <c r="L39" s="40"/>
      <c r="M39" s="37">
        <v>7586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4"/>
        <v>295771</v>
      </c>
      <c r="Z39" s="9">
        <f t="shared" si="5"/>
        <v>0</v>
      </c>
      <c r="AA39" s="9">
        <f t="shared" si="6"/>
        <v>0</v>
      </c>
      <c r="AB39" s="40"/>
      <c r="AC39" s="41"/>
      <c r="AD39" s="9">
        <f t="shared" si="7"/>
        <v>0</v>
      </c>
      <c r="AE39" s="9">
        <f>M39+'01.04.2018'!AE39</f>
        <v>28189</v>
      </c>
      <c r="AF39" s="9">
        <f>N39+'01.04.2018'!AF39</f>
        <v>0</v>
      </c>
      <c r="AG39" s="9">
        <f>O39+'01.04.2018'!AG39</f>
        <v>0</v>
      </c>
      <c r="AH39" s="9">
        <f>P39+'01.04.2018'!AH39</f>
        <v>0</v>
      </c>
      <c r="AI39" s="1">
        <f t="shared" si="8"/>
        <v>7047</v>
      </c>
      <c r="AJ39" s="10">
        <f t="shared" si="12"/>
        <v>22.475000000000001</v>
      </c>
      <c r="AK39" s="10">
        <f t="shared" si="10"/>
        <v>41.971193415637863</v>
      </c>
    </row>
    <row r="40" spans="1:38" ht="33.75" customHeight="1" x14ac:dyDescent="0.3">
      <c r="A40" s="28" t="s">
        <v>16</v>
      </c>
      <c r="B40" s="28" t="s">
        <v>32</v>
      </c>
      <c r="C40" s="53">
        <f>'01.04.2018'!C40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4"/>
        <v>0</v>
      </c>
      <c r="Z40" s="9">
        <f t="shared" si="5"/>
        <v>0</v>
      </c>
      <c r="AA40" s="9">
        <f t="shared" si="6"/>
        <v>0</v>
      </c>
      <c r="AB40" s="40"/>
      <c r="AC40" s="41"/>
      <c r="AD40" s="9">
        <f t="shared" si="7"/>
        <v>0</v>
      </c>
      <c r="AE40" s="9">
        <f>M40+'01.04.2018'!AE40</f>
        <v>0</v>
      </c>
      <c r="AF40" s="9">
        <f>N40+'01.04.2018'!AF40</f>
        <v>0</v>
      </c>
      <c r="AG40" s="9">
        <f>O40+'01.04.2018'!AG40</f>
        <v>0</v>
      </c>
      <c r="AH40" s="9">
        <f>P40+'01.04.2018'!AH40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3">
      <c r="A41" s="73" t="s">
        <v>112</v>
      </c>
      <c r="B41" s="73"/>
      <c r="C41" s="7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6" t="s">
        <v>113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62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ht="15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ht="15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ht="15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ht="15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ht="15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ht="15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ht="15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a/mNa3M73fQX8KB7UzAONFndmsUnMtMOZr9ex9TlxpXE8GrqL0bqs2vfZiJSZkJUYvcmH2qw0zwmYjlSvj97+Q==" saltValue="3LJL3HEX7NfkHvdWkRauRg==" spinCount="100000" sheet="1" objects="1" scenarios="1" formatCells="0" selectLockedCells="1"/>
  <mergeCells count="21">
    <mergeCell ref="A42:AK42"/>
    <mergeCell ref="A16:B16"/>
    <mergeCell ref="A36:B36"/>
    <mergeCell ref="X2:X3"/>
    <mergeCell ref="AE2:AH2"/>
    <mergeCell ref="E2:H2"/>
    <mergeCell ref="Y2:AD2"/>
    <mergeCell ref="A5:B5"/>
    <mergeCell ref="I2:L2"/>
    <mergeCell ref="M2:P2"/>
    <mergeCell ref="Q2:S2"/>
    <mergeCell ref="T2:V2"/>
    <mergeCell ref="W2:W3"/>
    <mergeCell ref="AJ2:AK2"/>
    <mergeCell ref="AI2:AI3"/>
    <mergeCell ref="A41:C41"/>
    <mergeCell ref="A1:F1"/>
    <mergeCell ref="A2:A3"/>
    <mergeCell ref="B2:B3"/>
    <mergeCell ref="C2:C3"/>
    <mergeCell ref="D2:D3"/>
  </mergeCells>
  <pageMargins left="0" right="0" top="0.78740157480314965" bottom="0.39370078740157483" header="0.15748031496062992" footer="0.15748031496062992"/>
  <pageSetup paperSize="9" scale="33" fitToHeight="0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3" operator="notEqual" id="{FA9E89FF-3EDD-4ACB-9471-D9574949ED93}">
            <xm:f>'01.04.2018'!Y6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14" operator="equal" id="{827517FF-798D-41DD-9803-4E35B47F3EF7}">
            <xm:f>'01.04.2018'!Y6</xm:f>
            <x14:dxf/>
          </x14:cfRule>
          <xm:sqref>E6:E15 E37:E40 E17:E35</xm:sqref>
        </x14:conditionalFormatting>
        <x14:conditionalFormatting xmlns:xm="http://schemas.microsoft.com/office/excel/2006/main">
          <x14:cfRule type="cellIs" priority="11" operator="notEqual" id="{0C66F7B5-0FA0-499D-B850-0906A293E8BB}">
            <xm:f>'01.04.2018'!Z6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12" operator="equal" id="{243AA418-70B9-49C5-B0CB-72E6538A1A2B}">
            <xm:f>'01.04.2018'!Z6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9" operator="notEqual" id="{FC9FE463-06F8-4EC7-813A-EA2B32F64C7C}">
            <xm:f>'01.04.2018'!AA6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10" operator="equal" id="{18C8C6EF-2FA5-4EE6-85F8-5D2075860689}">
            <xm:f>'01.04.2018'!AA6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7" operator="notEqual" id="{2B2519E5-0F99-4232-BCA5-D8B7C9791815}">
            <xm:f>'01.04.2018'!AD6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5CC47B38-4A84-4DF7-BABC-D07B3642A7D7}">
            <xm:f>'01.04.2018'!AD6</xm:f>
            <x14:dxf/>
          </x14:cfRule>
          <xm:sqref>H6:H15 H17:H35 H37:H40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60" zoomScaleNormal="60" workbookViewId="0">
      <pane xSplit="2" ySplit="5" topLeftCell="C33" activePane="bottomRight" state="frozen"/>
      <selection activeCell="AH13" sqref="AH13"/>
      <selection pane="topRight" activeCell="AH13" sqref="AH13"/>
      <selection pane="bottomLeft" activeCell="AH13" sqref="AH13"/>
      <selection pane="bottomRight" activeCell="A41" sqref="A41:Q41"/>
    </sheetView>
  </sheetViews>
  <sheetFormatPr defaultColWidth="9.109375" defaultRowHeight="14.4" x14ac:dyDescent="0.3"/>
  <cols>
    <col min="1" max="1" width="18.5546875" style="7" customWidth="1"/>
    <col min="2" max="2" width="28" style="7" customWidth="1"/>
    <col min="3" max="3" width="11.5546875" style="7" customWidth="1"/>
    <col min="4" max="4" width="10.44140625" style="7" customWidth="1"/>
    <col min="5" max="5" width="13.109375" style="7" customWidth="1"/>
    <col min="6" max="6" width="10.33203125" style="7" customWidth="1"/>
    <col min="7" max="7" width="12.5546875" style="7" customWidth="1"/>
    <col min="8" max="8" width="11.6640625" style="23" customWidth="1"/>
    <col min="9" max="9" width="12.44140625" style="7" customWidth="1"/>
    <col min="10" max="10" width="9.33203125" style="7" customWidth="1"/>
    <col min="11" max="11" width="10.5546875" style="7" customWidth="1"/>
    <col min="12" max="12" width="11.33203125" style="23" customWidth="1"/>
    <col min="13" max="13" width="12.6640625" style="7" customWidth="1"/>
    <col min="14" max="14" width="10.5546875" style="7" customWidth="1"/>
    <col min="15" max="15" width="10.88671875" style="7" customWidth="1"/>
    <col min="16" max="16" width="11.88671875" style="23" customWidth="1"/>
    <col min="17" max="17" width="11.33203125" style="7" customWidth="1"/>
    <col min="18" max="18" width="8.88671875" style="7" customWidth="1"/>
    <col min="19" max="19" width="9.88671875" style="7" customWidth="1"/>
    <col min="20" max="20" width="10.109375" style="7" customWidth="1"/>
    <col min="21" max="21" width="9.33203125" style="7" customWidth="1"/>
    <col min="22" max="22" width="9.5546875" style="7" customWidth="1"/>
    <col min="23" max="23" width="10.44140625" style="7" customWidth="1"/>
    <col min="24" max="24" width="10.88671875" style="7" customWidth="1"/>
    <col min="25" max="25" width="13.5546875" style="7" customWidth="1"/>
    <col min="26" max="26" width="11" style="7" customWidth="1"/>
    <col min="27" max="27" width="12.109375" style="7" customWidth="1"/>
    <col min="28" max="28" width="11" style="7" customWidth="1"/>
    <col min="29" max="29" width="13.109375" style="7" customWidth="1"/>
    <col min="30" max="30" width="12.5546875" style="23" customWidth="1"/>
    <col min="31" max="31" width="13" style="7" customWidth="1"/>
    <col min="32" max="32" width="10.6640625" style="7" customWidth="1"/>
    <col min="33" max="33" width="11.33203125" style="7" customWidth="1"/>
    <col min="34" max="34" width="12.109375" style="7" customWidth="1"/>
    <col min="35" max="35" width="10" style="7" customWidth="1"/>
    <col min="36" max="36" width="10.88671875" style="7" customWidth="1"/>
    <col min="37" max="37" width="10.6640625" style="7" customWidth="1"/>
    <col min="38" max="38" width="17.33203125" style="7" hidden="1" customWidth="1"/>
    <col min="39" max="16384" width="9.109375" style="7"/>
  </cols>
  <sheetData>
    <row r="1" spans="1:38" ht="31.5" customHeight="1" x14ac:dyDescent="0.3">
      <c r="A1" s="74" t="s">
        <v>120</v>
      </c>
      <c r="B1" s="75"/>
      <c r="C1" s="75"/>
      <c r="D1" s="75"/>
      <c r="E1" s="75"/>
      <c r="F1" s="75"/>
      <c r="G1" s="46">
        <v>43252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80.25" customHeight="1" x14ac:dyDescent="0.3">
      <c r="A2" s="65" t="s">
        <v>0</v>
      </c>
      <c r="B2" s="65" t="s">
        <v>21</v>
      </c>
      <c r="C2" s="65" t="s">
        <v>77</v>
      </c>
      <c r="D2" s="65" t="s">
        <v>13</v>
      </c>
      <c r="E2" s="76" t="s">
        <v>73</v>
      </c>
      <c r="F2" s="76"/>
      <c r="G2" s="76"/>
      <c r="H2" s="76"/>
      <c r="I2" s="66" t="s">
        <v>74</v>
      </c>
      <c r="J2" s="66"/>
      <c r="K2" s="66"/>
      <c r="L2" s="66"/>
      <c r="M2" s="77" t="s">
        <v>75</v>
      </c>
      <c r="N2" s="78"/>
      <c r="O2" s="78"/>
      <c r="P2" s="78"/>
      <c r="Q2" s="79" t="s">
        <v>69</v>
      </c>
      <c r="R2" s="80"/>
      <c r="S2" s="80"/>
      <c r="T2" s="81" t="s">
        <v>70</v>
      </c>
      <c r="U2" s="82"/>
      <c r="V2" s="82"/>
      <c r="W2" s="66" t="s">
        <v>46</v>
      </c>
      <c r="X2" s="66" t="s">
        <v>71</v>
      </c>
      <c r="Y2" s="76" t="s">
        <v>72</v>
      </c>
      <c r="Z2" s="76"/>
      <c r="AA2" s="76"/>
      <c r="AB2" s="76"/>
      <c r="AC2" s="76"/>
      <c r="AD2" s="76"/>
      <c r="AE2" s="67" t="s">
        <v>76</v>
      </c>
      <c r="AF2" s="68"/>
      <c r="AG2" s="68"/>
      <c r="AH2" s="68"/>
      <c r="AI2" s="65" t="s">
        <v>81</v>
      </c>
      <c r="AJ2" s="64" t="s">
        <v>42</v>
      </c>
      <c r="AK2" s="64"/>
      <c r="AL2" s="35">
        <v>43101</v>
      </c>
    </row>
    <row r="3" spans="1:38" s="18" customFormat="1" ht="174.75" customHeight="1" x14ac:dyDescent="0.3">
      <c r="A3" s="65"/>
      <c r="B3" s="65"/>
      <c r="C3" s="65"/>
      <c r="D3" s="65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6"/>
      <c r="X3" s="66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5"/>
      <c r="AJ3" s="54" t="s">
        <v>83</v>
      </c>
      <c r="AK3" s="55" t="s">
        <v>84</v>
      </c>
      <c r="AL3" s="36">
        <f>ROUND((G1-AL2)/30,0)</f>
        <v>5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3">
      <c r="A5" s="71" t="s">
        <v>1</v>
      </c>
      <c r="B5" s="72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3">
      <c r="A6" s="25" t="s">
        <v>2</v>
      </c>
      <c r="B6" s="25" t="s">
        <v>34</v>
      </c>
      <c r="C6" s="53">
        <f>'01.05.2018'!C6</f>
        <v>130498</v>
      </c>
      <c r="D6" s="1">
        <f t="shared" ref="D6:D40" si="0">C6/12</f>
        <v>10874.833333333334</v>
      </c>
      <c r="E6" s="37">
        <v>254066</v>
      </c>
      <c r="F6" s="37"/>
      <c r="G6" s="37"/>
      <c r="H6" s="37"/>
      <c r="I6" s="37"/>
      <c r="J6" s="42"/>
      <c r="K6" s="37"/>
      <c r="L6" s="37"/>
      <c r="M6" s="37">
        <v>15370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" si="1">(E6+I6+T6)-M6-Q6</f>
        <v>238696</v>
      </c>
      <c r="Z6" s="9">
        <f t="shared" ref="Z6" si="2">(F6+J6)-N6</f>
        <v>0</v>
      </c>
      <c r="AA6" s="9">
        <f t="shared" ref="AA6" si="3">(G6+K6+U6+W6)-O6-R6-X6</f>
        <v>0</v>
      </c>
      <c r="AB6" s="37"/>
      <c r="AC6" s="39"/>
      <c r="AD6" s="9">
        <f>(H6+L6+V6+X6)-S6-P6-W6</f>
        <v>0</v>
      </c>
      <c r="AE6" s="9">
        <f>M6+'01.05.2018'!AE6</f>
        <v>63508</v>
      </c>
      <c r="AF6" s="9">
        <f>N6+'01.05.2018'!AF6</f>
        <v>0</v>
      </c>
      <c r="AG6" s="9">
        <f>O6+'01.05.2018'!AG6</f>
        <v>0</v>
      </c>
      <c r="AH6" s="9">
        <f>P6+'01.05.2018'!AH6</f>
        <v>0</v>
      </c>
      <c r="AI6" s="1">
        <f>ROUND((AE6+AF6+AG6)/$AL$3,0)</f>
        <v>12702</v>
      </c>
      <c r="AJ6" s="10">
        <f>(Y6+Z6+AA6)/D6</f>
        <v>21.949393860442303</v>
      </c>
      <c r="AK6" s="10">
        <f>(Y6+Z6+AA6)/AI6</f>
        <v>18.792001259644149</v>
      </c>
    </row>
    <row r="7" spans="1:38" ht="29.25" customHeight="1" x14ac:dyDescent="0.3">
      <c r="A7" s="25" t="s">
        <v>2</v>
      </c>
      <c r="B7" s="25" t="s">
        <v>35</v>
      </c>
      <c r="C7" s="53">
        <f>'01.05.2018'!C7</f>
        <v>673733</v>
      </c>
      <c r="D7" s="1">
        <f t="shared" si="0"/>
        <v>56144.416666666664</v>
      </c>
      <c r="E7" s="37">
        <v>1996619</v>
      </c>
      <c r="F7" s="37"/>
      <c r="G7" s="37"/>
      <c r="H7" s="37"/>
      <c r="I7" s="37"/>
      <c r="J7" s="37"/>
      <c r="K7" s="37"/>
      <c r="L7" s="37"/>
      <c r="M7" s="37">
        <v>8227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4">(E7+I7+T7)-M7-Q7</f>
        <v>1988392</v>
      </c>
      <c r="Z7" s="9">
        <f t="shared" ref="Z7:Z40" si="5">(F7+J7)-N7</f>
        <v>0</v>
      </c>
      <c r="AA7" s="9">
        <f t="shared" ref="AA7:AA40" si="6">(G7+K7+U7+W7)-O7-R7-X7</f>
        <v>0</v>
      </c>
      <c r="AB7" s="37"/>
      <c r="AC7" s="39"/>
      <c r="AD7" s="9">
        <f t="shared" ref="AD7:AD40" si="7">(H7+L7+V7+X7)-S7-P7-W7</f>
        <v>0</v>
      </c>
      <c r="AE7" s="9">
        <f>M7+'01.05.2018'!AE7</f>
        <v>33807</v>
      </c>
      <c r="AF7" s="9">
        <f>N7+'01.05.2018'!AF7</f>
        <v>0</v>
      </c>
      <c r="AG7" s="9">
        <f>O7+'01.05.2018'!AG7</f>
        <v>0</v>
      </c>
      <c r="AH7" s="9">
        <f>P7+'01.05.2018'!AH7</f>
        <v>0</v>
      </c>
      <c r="AI7" s="1">
        <f t="shared" ref="AI7:AI39" si="8">ROUND((AE7+AF7+AG7)/$AL$3,0)</f>
        <v>6761</v>
      </c>
      <c r="AJ7" s="10">
        <f t="shared" ref="AJ7:AJ14" si="9">(Y7+Z7+AA7)/D7</f>
        <v>35.415667630945791</v>
      </c>
      <c r="AK7" s="10">
        <f t="shared" ref="AK7:AK39" si="10">(Y7+Z7+AA7)/AI7</f>
        <v>294.09732288123058</v>
      </c>
    </row>
    <row r="8" spans="1:38" ht="29.25" customHeight="1" x14ac:dyDescent="0.3">
      <c r="A8" s="25" t="s">
        <v>2</v>
      </c>
      <c r="B8" s="25" t="s">
        <v>40</v>
      </c>
      <c r="C8" s="53">
        <f>'01.05.2018'!C8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4"/>
        <v>0</v>
      </c>
      <c r="Z8" s="9">
        <f t="shared" si="5"/>
        <v>0</v>
      </c>
      <c r="AA8" s="9">
        <f t="shared" si="6"/>
        <v>0</v>
      </c>
      <c r="AB8" s="37"/>
      <c r="AC8" s="39"/>
      <c r="AD8" s="9">
        <f t="shared" si="7"/>
        <v>0</v>
      </c>
      <c r="AE8" s="9">
        <f>M8+'01.05.2018'!AE8</f>
        <v>1476</v>
      </c>
      <c r="AF8" s="9">
        <f>N8+'01.05.2018'!AF8</f>
        <v>0</v>
      </c>
      <c r="AG8" s="9">
        <f>O8+'01.05.2018'!AG8</f>
        <v>0</v>
      </c>
      <c r="AH8" s="9">
        <f>P8+'01.05.2018'!AH8</f>
        <v>0</v>
      </c>
      <c r="AI8" s="1">
        <f t="shared" si="8"/>
        <v>295</v>
      </c>
      <c r="AJ8" s="10">
        <f t="shared" si="9"/>
        <v>0</v>
      </c>
      <c r="AK8" s="10">
        <f t="shared" si="10"/>
        <v>0</v>
      </c>
    </row>
    <row r="9" spans="1:38" ht="33.75" customHeight="1" x14ac:dyDescent="0.3">
      <c r="A9" s="25" t="s">
        <v>2</v>
      </c>
      <c r="B9" s="25" t="s">
        <v>59</v>
      </c>
      <c r="C9" s="53">
        <f>'01.05.2018'!C9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4"/>
        <v>0</v>
      </c>
      <c r="Z9" s="9">
        <f t="shared" si="5"/>
        <v>0</v>
      </c>
      <c r="AA9" s="9">
        <f t="shared" si="6"/>
        <v>0</v>
      </c>
      <c r="AB9" s="37"/>
      <c r="AC9" s="39"/>
      <c r="AD9" s="9">
        <f t="shared" si="7"/>
        <v>0</v>
      </c>
      <c r="AE9" s="9">
        <f>M9+'01.05.2018'!AE9</f>
        <v>0</v>
      </c>
      <c r="AF9" s="9">
        <f>N9+'01.05.2018'!AF9</f>
        <v>0</v>
      </c>
      <c r="AG9" s="9">
        <f>O9+'01.05.2018'!AG9</f>
        <v>0</v>
      </c>
      <c r="AH9" s="9">
        <f>P9+'01.05.2018'!AH9</f>
        <v>0</v>
      </c>
      <c r="AI9" s="1">
        <f t="shared" si="8"/>
        <v>0</v>
      </c>
      <c r="AJ9" s="10">
        <f>(Y9+Z9+AA9)/D9</f>
        <v>0</v>
      </c>
      <c r="AK9" s="10" t="e">
        <f t="shared" si="10"/>
        <v>#DIV/0!</v>
      </c>
    </row>
    <row r="10" spans="1:38" ht="31.5" customHeight="1" x14ac:dyDescent="0.3">
      <c r="A10" s="25" t="s">
        <v>3</v>
      </c>
      <c r="B10" s="25" t="s">
        <v>36</v>
      </c>
      <c r="C10" s="53">
        <f>'01.05.2018'!C10</f>
        <v>348194</v>
      </c>
      <c r="D10" s="1">
        <f t="shared" si="0"/>
        <v>29016.166666666668</v>
      </c>
      <c r="E10" s="37">
        <v>401871</v>
      </c>
      <c r="F10" s="37"/>
      <c r="G10" s="37"/>
      <c r="H10" s="37"/>
      <c r="I10" s="37"/>
      <c r="J10" s="37"/>
      <c r="K10" s="37"/>
      <c r="L10" s="37"/>
      <c r="M10" s="37">
        <v>23597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4"/>
        <v>378274</v>
      </c>
      <c r="Z10" s="9">
        <f t="shared" si="5"/>
        <v>0</v>
      </c>
      <c r="AA10" s="9">
        <f t="shared" si="6"/>
        <v>0</v>
      </c>
      <c r="AB10" s="37"/>
      <c r="AC10" s="39"/>
      <c r="AD10" s="9">
        <f t="shared" si="7"/>
        <v>0</v>
      </c>
      <c r="AE10" s="9">
        <f>M10+'01.05.2018'!AE10</f>
        <v>126532</v>
      </c>
      <c r="AF10" s="9">
        <f>N10+'01.05.2018'!AF10</f>
        <v>0</v>
      </c>
      <c r="AG10" s="9">
        <f>O10+'01.05.2018'!AG10</f>
        <v>0</v>
      </c>
      <c r="AH10" s="9">
        <f>P10+'01.05.2018'!AH10</f>
        <v>0</v>
      </c>
      <c r="AI10" s="1">
        <f t="shared" si="8"/>
        <v>25306</v>
      </c>
      <c r="AJ10" s="10">
        <f t="shared" si="9"/>
        <v>13.036663469215437</v>
      </c>
      <c r="AK10" s="10">
        <f t="shared" si="10"/>
        <v>14.94799652256382</v>
      </c>
    </row>
    <row r="11" spans="1:38" ht="24.75" customHeight="1" x14ac:dyDescent="0.3">
      <c r="A11" s="25" t="s">
        <v>3</v>
      </c>
      <c r="B11" s="25" t="s">
        <v>58</v>
      </c>
      <c r="C11" s="53">
        <f>'01.05.2018'!C11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4"/>
        <v>0</v>
      </c>
      <c r="Z11" s="9">
        <f t="shared" si="5"/>
        <v>0</v>
      </c>
      <c r="AA11" s="9">
        <f t="shared" si="6"/>
        <v>0</v>
      </c>
      <c r="AB11" s="37"/>
      <c r="AC11" s="39"/>
      <c r="AD11" s="9">
        <f t="shared" si="7"/>
        <v>0</v>
      </c>
      <c r="AE11" s="9">
        <f>M11+'01.05.2018'!AE11</f>
        <v>0</v>
      </c>
      <c r="AF11" s="9">
        <f>N11+'01.05.2018'!AF11</f>
        <v>0</v>
      </c>
      <c r="AG11" s="9">
        <f>O11+'01.05.2018'!AG11</f>
        <v>0</v>
      </c>
      <c r="AH11" s="9">
        <f>P11+'01.05.2018'!AH11</f>
        <v>0</v>
      </c>
      <c r="AI11" s="1">
        <f t="shared" si="8"/>
        <v>0</v>
      </c>
      <c r="AJ11" s="10">
        <f t="shared" si="9"/>
        <v>0</v>
      </c>
      <c r="AK11" s="10" t="e">
        <f t="shared" si="10"/>
        <v>#DIV/0!</v>
      </c>
    </row>
    <row r="12" spans="1:38" ht="30" customHeight="1" x14ac:dyDescent="0.3">
      <c r="A12" s="25" t="s">
        <v>4</v>
      </c>
      <c r="B12" s="25" t="s">
        <v>36</v>
      </c>
      <c r="C12" s="53">
        <f>'01.05.2018'!C12</f>
        <v>1518</v>
      </c>
      <c r="D12" s="1">
        <f t="shared" si="0"/>
        <v>126.5</v>
      </c>
      <c r="E12" s="37">
        <v>1693</v>
      </c>
      <c r="F12" s="37"/>
      <c r="G12" s="37"/>
      <c r="H12" s="37"/>
      <c r="I12" s="37"/>
      <c r="J12" s="37"/>
      <c r="K12" s="37"/>
      <c r="L12" s="37"/>
      <c r="M12" s="37">
        <v>6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4"/>
        <v>1687</v>
      </c>
      <c r="Z12" s="9">
        <f t="shared" si="5"/>
        <v>0</v>
      </c>
      <c r="AA12" s="9">
        <f t="shared" si="6"/>
        <v>0</v>
      </c>
      <c r="AB12" s="37"/>
      <c r="AC12" s="39"/>
      <c r="AD12" s="9">
        <f t="shared" si="7"/>
        <v>0</v>
      </c>
      <c r="AE12" s="9">
        <f>M12+'01.05.2018'!AE12</f>
        <v>90</v>
      </c>
      <c r="AF12" s="9">
        <f>N12+'01.05.2018'!AF12</f>
        <v>0</v>
      </c>
      <c r="AG12" s="9">
        <f>O12+'01.05.2018'!AG12</f>
        <v>0</v>
      </c>
      <c r="AH12" s="9">
        <f>P12+'01.05.2018'!AH12</f>
        <v>0</v>
      </c>
      <c r="AI12" s="1">
        <f t="shared" si="8"/>
        <v>18</v>
      </c>
      <c r="AJ12" s="10">
        <f t="shared" si="9"/>
        <v>13.335968379446641</v>
      </c>
      <c r="AK12" s="10">
        <f t="shared" si="10"/>
        <v>93.722222222222229</v>
      </c>
    </row>
    <row r="13" spans="1:38" ht="31.5" customHeight="1" x14ac:dyDescent="0.3">
      <c r="A13" s="25" t="s">
        <v>19</v>
      </c>
      <c r="B13" s="25" t="s">
        <v>37</v>
      </c>
      <c r="C13" s="53">
        <f>'01.05.2018'!C13</f>
        <v>408710</v>
      </c>
      <c r="D13" s="1">
        <f t="shared" si="0"/>
        <v>34059.166666666664</v>
      </c>
      <c r="E13" s="37">
        <v>349997</v>
      </c>
      <c r="F13" s="37"/>
      <c r="G13" s="37"/>
      <c r="H13" s="37"/>
      <c r="I13" s="37"/>
      <c r="J13" s="37"/>
      <c r="K13" s="37"/>
      <c r="L13" s="37"/>
      <c r="M13" s="37">
        <v>40588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309409</v>
      </c>
      <c r="Z13" s="9">
        <f t="shared" si="5"/>
        <v>0</v>
      </c>
      <c r="AA13" s="9">
        <f t="shared" si="6"/>
        <v>0</v>
      </c>
      <c r="AB13" s="37"/>
      <c r="AC13" s="39"/>
      <c r="AD13" s="9">
        <f t="shared" si="7"/>
        <v>0</v>
      </c>
      <c r="AE13" s="9">
        <f>M13+'01.05.2018'!AE13</f>
        <v>198515</v>
      </c>
      <c r="AF13" s="9">
        <f>N13+'01.05.2018'!AF13</f>
        <v>0</v>
      </c>
      <c r="AG13" s="9">
        <f>O13+'01.05.2018'!AG13</f>
        <v>0</v>
      </c>
      <c r="AH13" s="9">
        <f>P13+'01.05.2018'!AH13</f>
        <v>0</v>
      </c>
      <c r="AI13" s="1">
        <f t="shared" si="8"/>
        <v>39703</v>
      </c>
      <c r="AJ13" s="10">
        <f t="shared" si="9"/>
        <v>9.0844559712265429</v>
      </c>
      <c r="AK13" s="10">
        <f t="shared" si="10"/>
        <v>7.7930886834748003</v>
      </c>
    </row>
    <row r="14" spans="1:38" ht="27.75" customHeight="1" x14ac:dyDescent="0.3">
      <c r="A14" s="25" t="s">
        <v>5</v>
      </c>
      <c r="B14" s="25" t="s">
        <v>24</v>
      </c>
      <c r="C14" s="53">
        <f>'01.05.2018'!C14</f>
        <v>194460</v>
      </c>
      <c r="D14" s="1">
        <f t="shared" si="0"/>
        <v>16205</v>
      </c>
      <c r="E14" s="37">
        <v>459795</v>
      </c>
      <c r="F14" s="37"/>
      <c r="G14" s="37"/>
      <c r="H14" s="37"/>
      <c r="I14" s="37"/>
      <c r="J14" s="37"/>
      <c r="K14" s="37"/>
      <c r="L14" s="37"/>
      <c r="M14" s="37">
        <v>18077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4"/>
        <v>441718</v>
      </c>
      <c r="Z14" s="9">
        <f>(F14+J14)-N14</f>
        <v>0</v>
      </c>
      <c r="AA14" s="9">
        <f t="shared" si="6"/>
        <v>0</v>
      </c>
      <c r="AB14" s="37"/>
      <c r="AC14" s="39"/>
      <c r="AD14" s="9">
        <f>(H14+L14+V14+X14)-S14-P14-W14</f>
        <v>0</v>
      </c>
      <c r="AE14" s="9">
        <f>M14+'01.05.2018'!AE14</f>
        <v>76973</v>
      </c>
      <c r="AF14" s="9">
        <f>N14+'01.05.2018'!AF14</f>
        <v>0</v>
      </c>
      <c r="AG14" s="9">
        <f>O14+'01.05.2018'!AG14</f>
        <v>0</v>
      </c>
      <c r="AH14" s="9">
        <f>P14+'01.05.2018'!AH14</f>
        <v>0</v>
      </c>
      <c r="AI14" s="1">
        <f t="shared" si="8"/>
        <v>15395</v>
      </c>
      <c r="AJ14" s="10">
        <f t="shared" si="9"/>
        <v>27.258130206726317</v>
      </c>
      <c r="AK14" s="10">
        <f t="shared" si="10"/>
        <v>28.692302695680414</v>
      </c>
    </row>
    <row r="15" spans="1:38" ht="32.25" customHeight="1" x14ac:dyDescent="0.3">
      <c r="A15" s="25" t="s">
        <v>5</v>
      </c>
      <c r="B15" s="25" t="s">
        <v>59</v>
      </c>
      <c r="C15" s="53">
        <f>'01.05.2018'!C15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4"/>
        <v>0</v>
      </c>
      <c r="Z15" s="9">
        <f t="shared" si="5"/>
        <v>0</v>
      </c>
      <c r="AA15" s="9">
        <f t="shared" si="6"/>
        <v>0</v>
      </c>
      <c r="AB15" s="37"/>
      <c r="AC15" s="39"/>
      <c r="AD15" s="9">
        <f t="shared" si="7"/>
        <v>0</v>
      </c>
      <c r="AE15" s="9">
        <f>M15+'01.05.2018'!AE15</f>
        <v>330</v>
      </c>
      <c r="AF15" s="9">
        <f>N15+'01.05.2018'!AF15</f>
        <v>0</v>
      </c>
      <c r="AG15" s="9">
        <f>O15+'01.05.2018'!AG15</f>
        <v>0</v>
      </c>
      <c r="AH15" s="9">
        <f>P15+'01.05.2018'!AH15</f>
        <v>0</v>
      </c>
      <c r="AI15" s="1">
        <f t="shared" si="8"/>
        <v>66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3">
      <c r="A16" s="69" t="s">
        <v>6</v>
      </c>
      <c r="B16" s="70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3">
      <c r="A17" s="25" t="s">
        <v>7</v>
      </c>
      <c r="B17" s="25" t="s">
        <v>39</v>
      </c>
      <c r="C17" s="53">
        <f>'01.05.2018'!C17</f>
        <v>19970</v>
      </c>
      <c r="D17" s="1">
        <f t="shared" si="0"/>
        <v>1664.1666666666667</v>
      </c>
      <c r="E17" s="37">
        <v>10986</v>
      </c>
      <c r="F17" s="37"/>
      <c r="G17" s="37">
        <v>777</v>
      </c>
      <c r="H17" s="37">
        <v>85</v>
      </c>
      <c r="I17" s="37">
        <v>12610</v>
      </c>
      <c r="J17" s="37"/>
      <c r="K17" s="37"/>
      <c r="L17" s="37"/>
      <c r="M17" s="37">
        <v>2094</v>
      </c>
      <c r="N17" s="37"/>
      <c r="O17" s="37">
        <v>440</v>
      </c>
      <c r="P17" s="37">
        <v>85</v>
      </c>
      <c r="Q17" s="37"/>
      <c r="R17" s="42"/>
      <c r="S17" s="37"/>
      <c r="T17" s="37"/>
      <c r="U17" s="37"/>
      <c r="V17" s="37"/>
      <c r="W17" s="37"/>
      <c r="X17" s="37"/>
      <c r="Y17" s="9">
        <f t="shared" si="4"/>
        <v>21502</v>
      </c>
      <c r="Z17" s="9">
        <f t="shared" si="5"/>
        <v>0</v>
      </c>
      <c r="AA17" s="9">
        <f t="shared" si="6"/>
        <v>337</v>
      </c>
      <c r="AB17" s="37"/>
      <c r="AC17" s="39"/>
      <c r="AD17" s="9">
        <f t="shared" si="7"/>
        <v>0</v>
      </c>
      <c r="AE17" s="9">
        <f>M17+'01.05.2018'!AE17</f>
        <v>9425</v>
      </c>
      <c r="AF17" s="9">
        <f>N17+'01.05.2018'!AF17</f>
        <v>0</v>
      </c>
      <c r="AG17" s="9">
        <f>O17+'01.05.2018'!AG17</f>
        <v>1519</v>
      </c>
      <c r="AH17" s="9">
        <f>P17+'01.05.2018'!AH17</f>
        <v>1044</v>
      </c>
      <c r="AI17" s="1">
        <f t="shared" si="8"/>
        <v>2189</v>
      </c>
      <c r="AJ17" s="10">
        <f>(Y17+Z17+AA17)/D17</f>
        <v>13.123084626940409</v>
      </c>
      <c r="AK17" s="10">
        <f t="shared" si="10"/>
        <v>9.9767016902695289</v>
      </c>
    </row>
    <row r="18" spans="1:37" ht="31.5" customHeight="1" x14ac:dyDescent="0.3">
      <c r="A18" s="25" t="s">
        <v>20</v>
      </c>
      <c r="B18" s="25" t="s">
        <v>38</v>
      </c>
      <c r="C18" s="53">
        <f>'01.05.2018'!C18</f>
        <v>244895</v>
      </c>
      <c r="D18" s="1">
        <f t="shared" si="0"/>
        <v>20407.916666666668</v>
      </c>
      <c r="E18" s="37">
        <v>66298</v>
      </c>
      <c r="F18" s="37"/>
      <c r="G18" s="37">
        <v>54000</v>
      </c>
      <c r="H18" s="37">
        <v>73648</v>
      </c>
      <c r="I18" s="37"/>
      <c r="J18" s="37"/>
      <c r="K18" s="37"/>
      <c r="L18" s="37"/>
      <c r="M18" s="37">
        <v>18155</v>
      </c>
      <c r="N18" s="37"/>
      <c r="O18" s="37">
        <v>0</v>
      </c>
      <c r="P18" s="37">
        <v>5850</v>
      </c>
      <c r="Q18" s="37"/>
      <c r="R18" s="37"/>
      <c r="S18" s="37"/>
      <c r="T18" s="37"/>
      <c r="U18" s="37"/>
      <c r="V18" s="37"/>
      <c r="W18" s="37"/>
      <c r="X18" s="37"/>
      <c r="Y18" s="9">
        <f t="shared" si="4"/>
        <v>48143</v>
      </c>
      <c r="Z18" s="9">
        <f t="shared" si="5"/>
        <v>0</v>
      </c>
      <c r="AA18" s="9">
        <f t="shared" si="6"/>
        <v>54000</v>
      </c>
      <c r="AB18" s="37"/>
      <c r="AC18" s="39"/>
      <c r="AD18" s="9">
        <f t="shared" si="7"/>
        <v>67798</v>
      </c>
      <c r="AE18" s="9">
        <f>M18+'01.05.2018'!AE18</f>
        <v>72641</v>
      </c>
      <c r="AF18" s="9">
        <f>N18+'01.05.2018'!AF18</f>
        <v>0</v>
      </c>
      <c r="AG18" s="9">
        <f>O18+'01.05.2018'!AG18</f>
        <v>0</v>
      </c>
      <c r="AH18" s="9">
        <f>P18+'01.05.2018'!AH18</f>
        <v>28667</v>
      </c>
      <c r="AI18" s="1">
        <f t="shared" si="8"/>
        <v>14528</v>
      </c>
      <c r="AJ18" s="10">
        <f t="shared" ref="AJ18:AJ34" si="11">(Y18+Z18+AA18)/D18</f>
        <v>5.0050674778986908</v>
      </c>
      <c r="AK18" s="10">
        <f t="shared" si="10"/>
        <v>7.0307681718061676</v>
      </c>
    </row>
    <row r="19" spans="1:37" ht="26.25" customHeight="1" x14ac:dyDescent="0.3">
      <c r="A19" s="25" t="s">
        <v>8</v>
      </c>
      <c r="B19" s="25" t="s">
        <v>38</v>
      </c>
      <c r="C19" s="53">
        <f>'01.05.2018'!C19</f>
        <v>18574</v>
      </c>
      <c r="D19" s="1">
        <f t="shared" si="0"/>
        <v>1547.8333333333333</v>
      </c>
      <c r="E19" s="37">
        <v>115300</v>
      </c>
      <c r="F19" s="37"/>
      <c r="G19" s="37">
        <v>5066</v>
      </c>
      <c r="H19" s="37">
        <v>8882</v>
      </c>
      <c r="I19" s="37"/>
      <c r="J19" s="37"/>
      <c r="K19" s="37"/>
      <c r="L19" s="37"/>
      <c r="M19" s="37">
        <v>1222</v>
      </c>
      <c r="N19" s="37"/>
      <c r="O19" s="37">
        <v>3818</v>
      </c>
      <c r="P19" s="37">
        <v>1905</v>
      </c>
      <c r="Q19" s="37"/>
      <c r="R19" s="37"/>
      <c r="S19" s="37"/>
      <c r="T19" s="37"/>
      <c r="U19" s="37"/>
      <c r="V19" s="37"/>
      <c r="W19" s="37"/>
      <c r="X19" s="37"/>
      <c r="Y19" s="9">
        <f t="shared" si="4"/>
        <v>114078</v>
      </c>
      <c r="Z19" s="9">
        <f t="shared" si="5"/>
        <v>0</v>
      </c>
      <c r="AA19" s="9">
        <f t="shared" si="6"/>
        <v>1248</v>
      </c>
      <c r="AB19" s="37"/>
      <c r="AC19" s="39"/>
      <c r="AD19" s="9">
        <f t="shared" si="7"/>
        <v>6977</v>
      </c>
      <c r="AE19" s="9">
        <f>M19+'01.05.2018'!AE19</f>
        <v>3967</v>
      </c>
      <c r="AF19" s="9">
        <f>N19+'01.05.2018'!AF19</f>
        <v>0</v>
      </c>
      <c r="AG19" s="9">
        <f>O19+'01.05.2018'!AG19</f>
        <v>6644</v>
      </c>
      <c r="AH19" s="9">
        <f>P19+'01.05.2018'!AH19</f>
        <v>7466</v>
      </c>
      <c r="AI19" s="1">
        <f t="shared" si="8"/>
        <v>2122</v>
      </c>
      <c r="AJ19" s="10">
        <f t="shared" si="11"/>
        <v>74.508021966189304</v>
      </c>
      <c r="AK19" s="10">
        <f>(Y19+Z19+AA19)/AI19</f>
        <v>54.347785108388315</v>
      </c>
    </row>
    <row r="20" spans="1:37" ht="27.75" customHeight="1" x14ac:dyDescent="0.3">
      <c r="A20" s="25" t="s">
        <v>8</v>
      </c>
      <c r="B20" s="25" t="s">
        <v>37</v>
      </c>
      <c r="C20" s="53">
        <f>'01.05.2018'!C20</f>
        <v>105251</v>
      </c>
      <c r="D20" s="1">
        <f t="shared" si="0"/>
        <v>8770.9166666666661</v>
      </c>
      <c r="E20" s="37">
        <v>82913</v>
      </c>
      <c r="F20" s="37"/>
      <c r="G20" s="37"/>
      <c r="H20" s="37">
        <v>6757</v>
      </c>
      <c r="I20" s="37"/>
      <c r="J20" s="37"/>
      <c r="K20" s="37"/>
      <c r="L20" s="37"/>
      <c r="M20" s="37">
        <v>8199</v>
      </c>
      <c r="N20" s="37"/>
      <c r="O20" s="37"/>
      <c r="P20" s="37">
        <v>1321</v>
      </c>
      <c r="Q20" s="37"/>
      <c r="R20" s="37"/>
      <c r="S20" s="37"/>
      <c r="T20" s="37"/>
      <c r="U20" s="37"/>
      <c r="V20" s="37"/>
      <c r="W20" s="37"/>
      <c r="X20" s="37"/>
      <c r="Y20" s="9">
        <f t="shared" si="4"/>
        <v>74714</v>
      </c>
      <c r="Z20" s="9">
        <f t="shared" si="5"/>
        <v>0</v>
      </c>
      <c r="AA20" s="9">
        <f t="shared" si="6"/>
        <v>0</v>
      </c>
      <c r="AB20" s="37"/>
      <c r="AC20" s="39"/>
      <c r="AD20" s="9">
        <f t="shared" si="7"/>
        <v>5436</v>
      </c>
      <c r="AE20" s="9">
        <f>M20+'01.05.2018'!AE20</f>
        <v>23796</v>
      </c>
      <c r="AF20" s="9">
        <f>N20+'01.05.2018'!AF20</f>
        <v>0</v>
      </c>
      <c r="AG20" s="9">
        <f>O20+'01.05.2018'!AG20</f>
        <v>23942</v>
      </c>
      <c r="AH20" s="9">
        <f>P20+'01.05.2018'!AH20</f>
        <v>9144</v>
      </c>
      <c r="AI20" s="1">
        <f t="shared" si="8"/>
        <v>9548</v>
      </c>
      <c r="AJ20" s="10">
        <f t="shared" si="11"/>
        <v>8.5183798728753182</v>
      </c>
      <c r="AK20" s="10">
        <f t="shared" si="10"/>
        <v>7.8250942605781315</v>
      </c>
    </row>
    <row r="21" spans="1:37" ht="32.25" customHeight="1" x14ac:dyDescent="0.3">
      <c r="A21" s="25" t="s">
        <v>8</v>
      </c>
      <c r="B21" s="25" t="s">
        <v>22</v>
      </c>
      <c r="C21" s="53">
        <f>'01.05.2018'!C21</f>
        <v>360</v>
      </c>
      <c r="D21" s="1">
        <f>C21/12</f>
        <v>30</v>
      </c>
      <c r="E21" s="37">
        <v>277</v>
      </c>
      <c r="F21" s="37"/>
      <c r="G21" s="37"/>
      <c r="H21" s="37"/>
      <c r="I21" s="37"/>
      <c r="J21" s="37"/>
      <c r="K21" s="37"/>
      <c r="L21" s="37"/>
      <c r="M21" s="37">
        <v>23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4"/>
        <v>254</v>
      </c>
      <c r="Z21" s="9">
        <f t="shared" si="5"/>
        <v>0</v>
      </c>
      <c r="AA21" s="9">
        <f t="shared" si="6"/>
        <v>0</v>
      </c>
      <c r="AB21" s="37"/>
      <c r="AC21" s="39"/>
      <c r="AD21" s="9">
        <f t="shared" si="7"/>
        <v>0</v>
      </c>
      <c r="AE21" s="9">
        <f>M21+'01.05.2018'!AE21</f>
        <v>229</v>
      </c>
      <c r="AF21" s="9">
        <f>N21+'01.05.2018'!AF21</f>
        <v>0</v>
      </c>
      <c r="AG21" s="9">
        <f>O21+'01.05.2018'!AG21</f>
        <v>0</v>
      </c>
      <c r="AH21" s="9">
        <f>P21+'01.05.2018'!AH21</f>
        <v>0</v>
      </c>
      <c r="AI21" s="1">
        <f t="shared" si="8"/>
        <v>46</v>
      </c>
      <c r="AJ21" s="10">
        <f t="shared" si="11"/>
        <v>8.4666666666666668</v>
      </c>
      <c r="AK21" s="10">
        <f t="shared" si="10"/>
        <v>5.5217391304347823</v>
      </c>
    </row>
    <row r="22" spans="1:37" ht="27.75" customHeight="1" x14ac:dyDescent="0.3">
      <c r="A22" s="25" t="s">
        <v>9</v>
      </c>
      <c r="B22" s="25" t="s">
        <v>24</v>
      </c>
      <c r="C22" s="53">
        <f>'01.05.2018'!C22</f>
        <v>33217</v>
      </c>
      <c r="D22" s="1">
        <f t="shared" si="0"/>
        <v>2768.0833333333335</v>
      </c>
      <c r="E22" s="37">
        <v>14932</v>
      </c>
      <c r="F22" s="37"/>
      <c r="G22" s="37">
        <v>7342</v>
      </c>
      <c r="H22" s="37">
        <v>7437</v>
      </c>
      <c r="I22" s="37"/>
      <c r="J22" s="37"/>
      <c r="K22" s="37"/>
      <c r="L22" s="37"/>
      <c r="M22" s="37">
        <v>307</v>
      </c>
      <c r="N22" s="37"/>
      <c r="O22" s="37">
        <v>1426</v>
      </c>
      <c r="P22" s="37">
        <v>417</v>
      </c>
      <c r="Q22" s="37"/>
      <c r="R22" s="37"/>
      <c r="S22" s="37"/>
      <c r="T22" s="37"/>
      <c r="U22" s="37"/>
      <c r="V22" s="37"/>
      <c r="W22" s="37"/>
      <c r="X22" s="37"/>
      <c r="Y22" s="9">
        <f t="shared" si="4"/>
        <v>14625</v>
      </c>
      <c r="Z22" s="9">
        <f t="shared" si="5"/>
        <v>0</v>
      </c>
      <c r="AA22" s="9">
        <f t="shared" si="6"/>
        <v>5916</v>
      </c>
      <c r="AB22" s="37"/>
      <c r="AC22" s="39"/>
      <c r="AD22" s="9">
        <f t="shared" si="7"/>
        <v>7020</v>
      </c>
      <c r="AE22" s="9">
        <f>M22+'01.05.2018'!AE22</f>
        <v>1550</v>
      </c>
      <c r="AF22" s="9">
        <f>N22+'01.05.2018'!AF22</f>
        <v>0</v>
      </c>
      <c r="AG22" s="9">
        <f>O22+'01.05.2018'!AG22</f>
        <v>6242.5</v>
      </c>
      <c r="AH22" s="9">
        <f>P22+'01.05.2018'!AH22</f>
        <v>1763</v>
      </c>
      <c r="AI22" s="1">
        <f t="shared" si="8"/>
        <v>1559</v>
      </c>
      <c r="AJ22" s="10">
        <f t="shared" si="11"/>
        <v>7.4206580967576841</v>
      </c>
      <c r="AK22" s="10">
        <f t="shared" si="10"/>
        <v>13.175753688261706</v>
      </c>
    </row>
    <row r="23" spans="1:37" ht="29.25" customHeight="1" x14ac:dyDescent="0.3">
      <c r="A23" s="25" t="s">
        <v>23</v>
      </c>
      <c r="B23" s="25" t="s">
        <v>25</v>
      </c>
      <c r="C23" s="53">
        <f>'01.05.2018'!C23</f>
        <v>120</v>
      </c>
      <c r="D23" s="1">
        <f t="shared" si="0"/>
        <v>10</v>
      </c>
      <c r="E23" s="37">
        <v>140</v>
      </c>
      <c r="F23" s="37"/>
      <c r="G23" s="37"/>
      <c r="H23" s="37"/>
      <c r="I23" s="37"/>
      <c r="J23" s="37"/>
      <c r="K23" s="37"/>
      <c r="L23" s="37"/>
      <c r="M23" s="37">
        <v>19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4"/>
        <v>121</v>
      </c>
      <c r="Z23" s="9">
        <f t="shared" si="5"/>
        <v>0</v>
      </c>
      <c r="AA23" s="9">
        <f t="shared" si="6"/>
        <v>0</v>
      </c>
      <c r="AB23" s="37"/>
      <c r="AC23" s="39"/>
      <c r="AD23" s="9">
        <f t="shared" si="7"/>
        <v>0</v>
      </c>
      <c r="AE23" s="9">
        <f>M23+'01.05.2018'!AE23</f>
        <v>182</v>
      </c>
      <c r="AF23" s="9">
        <f>N23+'01.05.2018'!AF23</f>
        <v>0</v>
      </c>
      <c r="AG23" s="9">
        <f>O23+'01.05.2018'!AG23</f>
        <v>0</v>
      </c>
      <c r="AH23" s="9">
        <f>P23+'01.05.2018'!AH23</f>
        <v>0</v>
      </c>
      <c r="AI23" s="1">
        <f t="shared" si="8"/>
        <v>36</v>
      </c>
      <c r="AJ23" s="10">
        <f t="shared" si="11"/>
        <v>12.1</v>
      </c>
      <c r="AK23" s="10">
        <f t="shared" si="10"/>
        <v>3.3611111111111112</v>
      </c>
    </row>
    <row r="24" spans="1:37" ht="36.75" customHeight="1" x14ac:dyDescent="0.3">
      <c r="A24" s="25" t="s">
        <v>60</v>
      </c>
      <c r="B24" s="25" t="s">
        <v>61</v>
      </c>
      <c r="C24" s="53">
        <f>'01.05.2018'!C24</f>
        <v>90</v>
      </c>
      <c r="D24" s="1">
        <f t="shared" si="0"/>
        <v>7.5</v>
      </c>
      <c r="E24" s="37">
        <v>215</v>
      </c>
      <c r="F24" s="37"/>
      <c r="G24" s="37"/>
      <c r="H24" s="37"/>
      <c r="I24" s="37"/>
      <c r="J24" s="37"/>
      <c r="K24" s="37"/>
      <c r="L24" s="37"/>
      <c r="M24" s="37">
        <v>34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4"/>
        <v>181</v>
      </c>
      <c r="Z24" s="9">
        <f t="shared" si="5"/>
        <v>0</v>
      </c>
      <c r="AA24" s="9">
        <f t="shared" si="6"/>
        <v>0</v>
      </c>
      <c r="AB24" s="37"/>
      <c r="AC24" s="39"/>
      <c r="AD24" s="9">
        <f t="shared" si="7"/>
        <v>0</v>
      </c>
      <c r="AE24" s="9">
        <f>M24+'01.05.2018'!AE24</f>
        <v>110</v>
      </c>
      <c r="AF24" s="9">
        <f>N24+'01.05.2018'!AF24</f>
        <v>0</v>
      </c>
      <c r="AG24" s="9">
        <f>O24+'01.05.2018'!AG24</f>
        <v>0</v>
      </c>
      <c r="AH24" s="9">
        <f>P24+'01.05.2018'!AH24</f>
        <v>0</v>
      </c>
      <c r="AI24" s="1">
        <f t="shared" si="8"/>
        <v>22</v>
      </c>
      <c r="AJ24" s="10">
        <f t="shared" si="11"/>
        <v>24.133333333333333</v>
      </c>
      <c r="AK24" s="10">
        <f t="shared" si="10"/>
        <v>8.2272727272727266</v>
      </c>
    </row>
    <row r="25" spans="1:37" ht="34.5" customHeight="1" x14ac:dyDescent="0.3">
      <c r="A25" s="25" t="s">
        <v>60</v>
      </c>
      <c r="B25" s="25" t="s">
        <v>44</v>
      </c>
      <c r="C25" s="53">
        <f>'01.05.2018'!C25</f>
        <v>311189</v>
      </c>
      <c r="D25" s="1">
        <f t="shared" si="0"/>
        <v>25932.416666666668</v>
      </c>
      <c r="E25" s="43">
        <v>269506.2</v>
      </c>
      <c r="F25" s="37"/>
      <c r="G25" s="43">
        <v>1496</v>
      </c>
      <c r="H25" s="37">
        <v>79848</v>
      </c>
      <c r="I25" s="43"/>
      <c r="J25" s="37"/>
      <c r="K25" s="37"/>
      <c r="L25" s="37"/>
      <c r="M25" s="43">
        <f>12540.6+13182.8+342.2</f>
        <v>26065.600000000002</v>
      </c>
      <c r="N25" s="37"/>
      <c r="O25" s="37">
        <v>712</v>
      </c>
      <c r="P25" s="37">
        <v>11948</v>
      </c>
      <c r="Q25" s="43"/>
      <c r="R25" s="37"/>
      <c r="S25" s="37"/>
      <c r="T25" s="43"/>
      <c r="U25" s="37"/>
      <c r="V25" s="37"/>
      <c r="W25" s="43"/>
      <c r="X25" s="43"/>
      <c r="Y25" s="44">
        <f t="shared" si="4"/>
        <v>243440.6</v>
      </c>
      <c r="Z25" s="9">
        <f t="shared" si="5"/>
        <v>0</v>
      </c>
      <c r="AA25" s="44">
        <f t="shared" si="6"/>
        <v>784</v>
      </c>
      <c r="AB25" s="37"/>
      <c r="AC25" s="39"/>
      <c r="AD25" s="9">
        <f t="shared" si="7"/>
        <v>67900</v>
      </c>
      <c r="AE25" s="44">
        <f>M25+'01.05.2018'!AE25</f>
        <v>73934.28</v>
      </c>
      <c r="AF25" s="9">
        <f>N25+'01.05.2018'!AF25</f>
        <v>0</v>
      </c>
      <c r="AG25" s="44">
        <f>O25+'01.05.2018'!AG25</f>
        <v>40000</v>
      </c>
      <c r="AH25" s="9">
        <f>P25+'01.05.2018'!AH25</f>
        <v>56132</v>
      </c>
      <c r="AI25" s="1">
        <f t="shared" si="8"/>
        <v>22787</v>
      </c>
      <c r="AJ25" s="10">
        <f t="shared" si="11"/>
        <v>9.4177339173299828</v>
      </c>
      <c r="AK25" s="10">
        <f t="shared" si="10"/>
        <v>10.717716241716769</v>
      </c>
    </row>
    <row r="26" spans="1:37" ht="31.5" customHeight="1" x14ac:dyDescent="0.3">
      <c r="A26" s="25" t="s">
        <v>11</v>
      </c>
      <c r="B26" s="25" t="s">
        <v>39</v>
      </c>
      <c r="C26" s="53">
        <f>'01.05.2018'!C26</f>
        <v>31429</v>
      </c>
      <c r="D26" s="1">
        <f t="shared" si="0"/>
        <v>2619.0833333333335</v>
      </c>
      <c r="E26" s="37">
        <v>16074</v>
      </c>
      <c r="F26" s="37"/>
      <c r="G26" s="37">
        <v>4069</v>
      </c>
      <c r="H26" s="37">
        <v>12</v>
      </c>
      <c r="I26" s="37">
        <v>2054</v>
      </c>
      <c r="J26" s="37"/>
      <c r="K26" s="37"/>
      <c r="L26" s="37"/>
      <c r="M26" s="37">
        <v>1008</v>
      </c>
      <c r="N26" s="37"/>
      <c r="O26" s="37">
        <v>719</v>
      </c>
      <c r="P26" s="37">
        <v>0</v>
      </c>
      <c r="Q26" s="37"/>
      <c r="R26" s="37"/>
      <c r="S26" s="37"/>
      <c r="T26" s="37"/>
      <c r="U26" s="37"/>
      <c r="V26" s="37"/>
      <c r="W26" s="37"/>
      <c r="X26" s="37"/>
      <c r="Y26" s="9">
        <f t="shared" si="4"/>
        <v>17120</v>
      </c>
      <c r="Z26" s="9">
        <f t="shared" si="5"/>
        <v>0</v>
      </c>
      <c r="AA26" s="9">
        <f t="shared" si="6"/>
        <v>3350</v>
      </c>
      <c r="AB26" s="37"/>
      <c r="AC26" s="39"/>
      <c r="AD26" s="9">
        <f t="shared" si="7"/>
        <v>12</v>
      </c>
      <c r="AE26" s="9">
        <f>M26+'01.05.2018'!AE26</f>
        <v>4211</v>
      </c>
      <c r="AF26" s="9">
        <f>N26+'01.05.2018'!AF26</f>
        <v>0</v>
      </c>
      <c r="AG26" s="9">
        <f>O26+'01.05.2018'!AG26</f>
        <v>3479</v>
      </c>
      <c r="AH26" s="9">
        <f>P26+'01.05.2018'!AH26</f>
        <v>109</v>
      </c>
      <c r="AI26" s="1">
        <f t="shared" si="8"/>
        <v>1538</v>
      </c>
      <c r="AJ26" s="10">
        <f t="shared" si="11"/>
        <v>7.8157116039326731</v>
      </c>
      <c r="AK26" s="10">
        <f t="shared" si="10"/>
        <v>13.309492847854356</v>
      </c>
    </row>
    <row r="27" spans="1:37" ht="32.25" customHeight="1" x14ac:dyDescent="0.3">
      <c r="A27" s="25" t="s">
        <v>12</v>
      </c>
      <c r="B27" s="25" t="s">
        <v>28</v>
      </c>
      <c r="C27" s="53">
        <f>'01.05.2018'!C27</f>
        <v>39468</v>
      </c>
      <c r="D27" s="1">
        <f t="shared" si="0"/>
        <v>3289</v>
      </c>
      <c r="E27" s="37">
        <v>14387</v>
      </c>
      <c r="F27" s="37"/>
      <c r="G27" s="37"/>
      <c r="H27" s="37"/>
      <c r="I27" s="37">
        <v>8200</v>
      </c>
      <c r="J27" s="37"/>
      <c r="K27" s="37"/>
      <c r="L27" s="37"/>
      <c r="M27" s="37">
        <v>2509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4"/>
        <v>20078</v>
      </c>
      <c r="Z27" s="9">
        <f t="shared" si="5"/>
        <v>0</v>
      </c>
      <c r="AA27" s="9">
        <f t="shared" si="6"/>
        <v>0</v>
      </c>
      <c r="AB27" s="37"/>
      <c r="AC27" s="39"/>
      <c r="AD27" s="9">
        <f t="shared" si="7"/>
        <v>0</v>
      </c>
      <c r="AE27" s="9">
        <f>M27+'01.05.2018'!AE27</f>
        <v>10209</v>
      </c>
      <c r="AF27" s="9">
        <f>N27+'01.05.2018'!AF27</f>
        <v>0</v>
      </c>
      <c r="AG27" s="9">
        <f>O27+'01.05.2018'!AG27</f>
        <v>0</v>
      </c>
      <c r="AH27" s="9">
        <f>P27+'01.05.2018'!AH27</f>
        <v>0</v>
      </c>
      <c r="AI27" s="1">
        <f t="shared" si="8"/>
        <v>2042</v>
      </c>
      <c r="AJ27" s="10">
        <f t="shared" si="11"/>
        <v>6.1045910611128003</v>
      </c>
      <c r="AK27" s="10">
        <f t="shared" si="10"/>
        <v>9.8325171400587656</v>
      </c>
    </row>
    <row r="28" spans="1:37" ht="31.5" customHeight="1" x14ac:dyDescent="0.3">
      <c r="A28" s="25" t="s">
        <v>29</v>
      </c>
      <c r="B28" s="25" t="s">
        <v>30</v>
      </c>
      <c r="C28" s="53">
        <f>'01.05.2018'!C28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4"/>
        <v>0</v>
      </c>
      <c r="Z28" s="9">
        <f t="shared" si="5"/>
        <v>0</v>
      </c>
      <c r="AA28" s="9">
        <f t="shared" si="6"/>
        <v>0</v>
      </c>
      <c r="AB28" s="37"/>
      <c r="AC28" s="39"/>
      <c r="AD28" s="9">
        <f t="shared" si="7"/>
        <v>0</v>
      </c>
      <c r="AE28" s="9">
        <f>M28+'01.05.2018'!AE28</f>
        <v>113</v>
      </c>
      <c r="AF28" s="9">
        <f>N28+'01.05.2018'!AF28</f>
        <v>0</v>
      </c>
      <c r="AG28" s="9">
        <f>O28+'01.05.2018'!AG28</f>
        <v>0</v>
      </c>
      <c r="AH28" s="9">
        <f>P28+'01.05.2018'!AH28</f>
        <v>0</v>
      </c>
      <c r="AI28" s="1">
        <f t="shared" si="8"/>
        <v>23</v>
      </c>
      <c r="AJ28" s="10">
        <f t="shared" si="11"/>
        <v>0</v>
      </c>
      <c r="AK28" s="10">
        <f t="shared" si="10"/>
        <v>0</v>
      </c>
    </row>
    <row r="29" spans="1:37" ht="29.25" customHeight="1" x14ac:dyDescent="0.3">
      <c r="A29" s="25" t="s">
        <v>26</v>
      </c>
      <c r="B29" s="25" t="s">
        <v>27</v>
      </c>
      <c r="C29" s="53">
        <f>'01.05.2018'!C29</f>
        <v>42246</v>
      </c>
      <c r="D29" s="1">
        <f t="shared" si="0"/>
        <v>3520.5</v>
      </c>
      <c r="E29" s="37">
        <v>54400</v>
      </c>
      <c r="F29" s="37"/>
      <c r="G29" s="37"/>
      <c r="H29" s="37"/>
      <c r="I29" s="37"/>
      <c r="J29" s="37"/>
      <c r="K29" s="37"/>
      <c r="L29" s="37"/>
      <c r="M29" s="37">
        <v>47</v>
      </c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4"/>
        <v>54353</v>
      </c>
      <c r="Z29" s="9">
        <f t="shared" si="5"/>
        <v>0</v>
      </c>
      <c r="AA29" s="9">
        <f t="shared" si="6"/>
        <v>0</v>
      </c>
      <c r="AB29" s="37"/>
      <c r="AC29" s="39"/>
      <c r="AD29" s="9">
        <f t="shared" si="7"/>
        <v>0</v>
      </c>
      <c r="AE29" s="9">
        <f>M29+'01.05.2018'!AE29</f>
        <v>47</v>
      </c>
      <c r="AF29" s="9">
        <f>N29+'01.05.2018'!AF29</f>
        <v>0</v>
      </c>
      <c r="AG29" s="9">
        <f>O29+'01.05.2018'!AG29</f>
        <v>0</v>
      </c>
      <c r="AH29" s="9">
        <f>P29+'01.05.2018'!AH29</f>
        <v>0</v>
      </c>
      <c r="AI29" s="1">
        <f t="shared" si="8"/>
        <v>9</v>
      </c>
      <c r="AJ29" s="10">
        <f t="shared" si="11"/>
        <v>15.43900014202528</v>
      </c>
      <c r="AK29" s="10">
        <f t="shared" si="10"/>
        <v>6039.2222222222226</v>
      </c>
    </row>
    <row r="30" spans="1:37" ht="32.25" customHeight="1" x14ac:dyDescent="0.3">
      <c r="A30" s="25" t="s">
        <v>10</v>
      </c>
      <c r="B30" s="25" t="s">
        <v>38</v>
      </c>
      <c r="C30" s="53">
        <f>'01.05.2018'!C30</f>
        <v>24179</v>
      </c>
      <c r="D30" s="1">
        <f t="shared" si="0"/>
        <v>2014.9166666666667</v>
      </c>
      <c r="E30" s="37">
        <v>40000</v>
      </c>
      <c r="F30" s="37"/>
      <c r="G30" s="37"/>
      <c r="H30" s="37"/>
      <c r="I30" s="37"/>
      <c r="J30" s="37"/>
      <c r="K30" s="37"/>
      <c r="L30" s="37"/>
      <c r="M30" s="37">
        <v>0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4"/>
        <v>40000</v>
      </c>
      <c r="Z30" s="9">
        <f t="shared" si="5"/>
        <v>0</v>
      </c>
      <c r="AA30" s="9">
        <f t="shared" si="6"/>
        <v>0</v>
      </c>
      <c r="AB30" s="37"/>
      <c r="AC30" s="39"/>
      <c r="AD30" s="9">
        <f t="shared" si="7"/>
        <v>0</v>
      </c>
      <c r="AE30" s="9">
        <f>M30+'01.05.2018'!AE30</f>
        <v>159</v>
      </c>
      <c r="AF30" s="9">
        <f>N30+'01.05.2018'!AF30</f>
        <v>0</v>
      </c>
      <c r="AG30" s="9">
        <f>O30+'01.05.2018'!AG30</f>
        <v>0</v>
      </c>
      <c r="AH30" s="9">
        <f>P30+'01.05.2018'!AH30</f>
        <v>0</v>
      </c>
      <c r="AI30" s="1">
        <f t="shared" si="8"/>
        <v>32</v>
      </c>
      <c r="AJ30" s="10">
        <f t="shared" si="11"/>
        <v>19.851937631829273</v>
      </c>
      <c r="AK30" s="10">
        <f t="shared" si="10"/>
        <v>1250</v>
      </c>
    </row>
    <row r="31" spans="1:37" ht="31.5" customHeight="1" x14ac:dyDescent="0.3">
      <c r="A31" s="25" t="s">
        <v>14</v>
      </c>
      <c r="B31" s="25" t="s">
        <v>38</v>
      </c>
      <c r="C31" s="53">
        <f>'01.05.2018'!C31</f>
        <v>217607</v>
      </c>
      <c r="D31" s="1">
        <f t="shared" si="0"/>
        <v>18133.916666666668</v>
      </c>
      <c r="E31" s="37">
        <v>119127</v>
      </c>
      <c r="F31" s="37"/>
      <c r="G31" s="37"/>
      <c r="H31" s="37">
        <v>19292</v>
      </c>
      <c r="I31" s="37"/>
      <c r="J31" s="37"/>
      <c r="K31" s="37"/>
      <c r="L31" s="37"/>
      <c r="M31" s="37">
        <v>20293</v>
      </c>
      <c r="N31" s="37"/>
      <c r="O31" s="37"/>
      <c r="P31" s="37">
        <v>6120</v>
      </c>
      <c r="Q31" s="37"/>
      <c r="R31" s="37"/>
      <c r="S31" s="37"/>
      <c r="T31" s="37"/>
      <c r="U31" s="37"/>
      <c r="V31" s="37"/>
      <c r="W31" s="37"/>
      <c r="X31" s="37"/>
      <c r="Y31" s="9">
        <f t="shared" si="4"/>
        <v>98834</v>
      </c>
      <c r="Z31" s="9">
        <f t="shared" si="5"/>
        <v>0</v>
      </c>
      <c r="AA31" s="9">
        <f t="shared" si="6"/>
        <v>0</v>
      </c>
      <c r="AB31" s="37"/>
      <c r="AC31" s="39"/>
      <c r="AD31" s="9">
        <f t="shared" si="7"/>
        <v>13172</v>
      </c>
      <c r="AE31" s="9">
        <f>M31+'01.05.2018'!AE31</f>
        <v>60588</v>
      </c>
      <c r="AF31" s="9">
        <f>N31+'01.05.2018'!AF31</f>
        <v>0</v>
      </c>
      <c r="AG31" s="9">
        <f>O31+'01.05.2018'!AG31</f>
        <v>24182</v>
      </c>
      <c r="AH31" s="9">
        <f>P31+'01.05.2018'!AH31</f>
        <v>31943</v>
      </c>
      <c r="AI31" s="1">
        <f t="shared" si="8"/>
        <v>16954</v>
      </c>
      <c r="AJ31" s="10">
        <f t="shared" si="11"/>
        <v>5.4502290827041406</v>
      </c>
      <c r="AK31" s="10">
        <f t="shared" si="10"/>
        <v>5.8295387519169521</v>
      </c>
    </row>
    <row r="32" spans="1:37" ht="39.75" customHeight="1" x14ac:dyDescent="0.3">
      <c r="A32" s="25" t="s">
        <v>62</v>
      </c>
      <c r="B32" s="25" t="s">
        <v>68</v>
      </c>
      <c r="C32" s="53">
        <f>'01.05.2018'!C32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4"/>
        <v>0</v>
      </c>
      <c r="Z32" s="9">
        <f t="shared" si="5"/>
        <v>0</v>
      </c>
      <c r="AA32" s="9">
        <f t="shared" si="6"/>
        <v>0</v>
      </c>
      <c r="AB32" s="37"/>
      <c r="AC32" s="39"/>
      <c r="AD32" s="9">
        <f t="shared" si="7"/>
        <v>0</v>
      </c>
      <c r="AE32" s="9">
        <f>M32+'01.05.2018'!AE32</f>
        <v>0</v>
      </c>
      <c r="AF32" s="9">
        <f>N32+'01.05.2018'!AF32</f>
        <v>0</v>
      </c>
      <c r="AG32" s="9">
        <f>O32+'01.05.2018'!AG32</f>
        <v>0</v>
      </c>
      <c r="AH32" s="9">
        <f>P32+'01.05.2018'!AH32</f>
        <v>0</v>
      </c>
      <c r="AI32" s="1">
        <f t="shared" si="8"/>
        <v>0</v>
      </c>
      <c r="AJ32" s="10">
        <f t="shared" si="11"/>
        <v>0</v>
      </c>
      <c r="AK32" s="10" t="e">
        <f t="shared" si="10"/>
        <v>#DIV/0!</v>
      </c>
    </row>
    <row r="33" spans="1:38" ht="36" customHeight="1" x14ac:dyDescent="0.3">
      <c r="A33" s="25" t="s">
        <v>63</v>
      </c>
      <c r="B33" s="25" t="s">
        <v>64</v>
      </c>
      <c r="C33" s="53">
        <f>'01.05.2018'!C33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4"/>
        <v>0</v>
      </c>
      <c r="Z33" s="9">
        <f t="shared" si="5"/>
        <v>0</v>
      </c>
      <c r="AA33" s="9">
        <f t="shared" si="6"/>
        <v>0</v>
      </c>
      <c r="AB33" s="37"/>
      <c r="AC33" s="39"/>
      <c r="AD33" s="9">
        <f t="shared" si="7"/>
        <v>0</v>
      </c>
      <c r="AE33" s="9">
        <f>M33+'01.05.2018'!AE33</f>
        <v>0</v>
      </c>
      <c r="AF33" s="9">
        <f>N33+'01.05.2018'!AF33</f>
        <v>0</v>
      </c>
      <c r="AG33" s="9">
        <f>O33+'01.05.2018'!AG33</f>
        <v>0</v>
      </c>
      <c r="AH33" s="9">
        <f>P33+'01.05.2018'!AH33</f>
        <v>0</v>
      </c>
      <c r="AI33" s="1">
        <f t="shared" si="8"/>
        <v>0</v>
      </c>
      <c r="AJ33" s="10">
        <f t="shared" si="11"/>
        <v>0</v>
      </c>
      <c r="AK33" s="10" t="e">
        <f t="shared" si="10"/>
        <v>#DIV/0!</v>
      </c>
    </row>
    <row r="34" spans="1:38" ht="48.75" customHeight="1" x14ac:dyDescent="0.3">
      <c r="A34" s="26" t="s">
        <v>65</v>
      </c>
      <c r="B34" s="27" t="s">
        <v>67</v>
      </c>
      <c r="C34" s="53">
        <f>'01.05.2018'!C34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4"/>
        <v>0</v>
      </c>
      <c r="Z34" s="9">
        <f t="shared" si="5"/>
        <v>0</v>
      </c>
      <c r="AA34" s="9">
        <f t="shared" si="6"/>
        <v>0</v>
      </c>
      <c r="AB34" s="37"/>
      <c r="AC34" s="39"/>
      <c r="AD34" s="9">
        <f t="shared" si="7"/>
        <v>0</v>
      </c>
      <c r="AE34" s="9">
        <f>M34+'01.05.2018'!AE34</f>
        <v>0</v>
      </c>
      <c r="AF34" s="9">
        <f>N34+'01.05.2018'!AF34</f>
        <v>0</v>
      </c>
      <c r="AG34" s="9">
        <f>O34+'01.05.2018'!AG34</f>
        <v>0</v>
      </c>
      <c r="AH34" s="9">
        <f>P34+'01.05.2018'!AH34</f>
        <v>0</v>
      </c>
      <c r="AI34" s="1">
        <f t="shared" si="8"/>
        <v>0</v>
      </c>
      <c r="AJ34" s="10">
        <f t="shared" si="11"/>
        <v>0</v>
      </c>
      <c r="AK34" s="10" t="e">
        <f t="shared" si="10"/>
        <v>#DIV/0!</v>
      </c>
    </row>
    <row r="35" spans="1:38" ht="55.5" customHeight="1" x14ac:dyDescent="0.3">
      <c r="A35" s="26" t="s">
        <v>65</v>
      </c>
      <c r="B35" s="27" t="s">
        <v>66</v>
      </c>
      <c r="C35" s="53">
        <f>'01.05.2018'!C35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4"/>
        <v>0</v>
      </c>
      <c r="Z35" s="9">
        <f t="shared" si="5"/>
        <v>0</v>
      </c>
      <c r="AA35" s="9">
        <f t="shared" si="6"/>
        <v>0</v>
      </c>
      <c r="AB35" s="37"/>
      <c r="AC35" s="39"/>
      <c r="AD35" s="9">
        <f t="shared" si="7"/>
        <v>0</v>
      </c>
      <c r="AE35" s="9">
        <f>M35+'01.05.2018'!AE35</f>
        <v>0</v>
      </c>
      <c r="AF35" s="9">
        <f>N35+'01.05.2018'!AF35</f>
        <v>0</v>
      </c>
      <c r="AG35" s="9">
        <f>O35+'01.05.2018'!AG35</f>
        <v>0</v>
      </c>
      <c r="AH35" s="9">
        <f>P35+'01.05.2018'!AH35</f>
        <v>0</v>
      </c>
      <c r="AI35" s="1">
        <f t="shared" si="8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3">
      <c r="A36" s="69" t="s">
        <v>17</v>
      </c>
      <c r="B36" s="69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3">
      <c r="A37" s="25" t="s">
        <v>15</v>
      </c>
      <c r="B37" s="25" t="s">
        <v>41</v>
      </c>
      <c r="C37" s="53">
        <f>'01.05.2018'!C37</f>
        <v>91490</v>
      </c>
      <c r="D37" s="1">
        <f t="shared" si="0"/>
        <v>7624.166666666667</v>
      </c>
      <c r="E37" s="37">
        <v>147834</v>
      </c>
      <c r="F37" s="37"/>
      <c r="G37" s="37"/>
      <c r="H37" s="37"/>
      <c r="I37" s="37"/>
      <c r="J37" s="40"/>
      <c r="K37" s="40"/>
      <c r="L37" s="40"/>
      <c r="M37" s="37">
        <v>5614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4"/>
        <v>142220</v>
      </c>
      <c r="Z37" s="9">
        <f t="shared" si="5"/>
        <v>0</v>
      </c>
      <c r="AA37" s="9">
        <f t="shared" si="6"/>
        <v>0</v>
      </c>
      <c r="AB37" s="40"/>
      <c r="AC37" s="41"/>
      <c r="AD37" s="9">
        <f t="shared" si="7"/>
        <v>0</v>
      </c>
      <c r="AE37" s="9">
        <f>M37+'01.05.2018'!AE37</f>
        <v>19020</v>
      </c>
      <c r="AF37" s="9">
        <f>N37+'01.05.2018'!AF37</f>
        <v>0</v>
      </c>
      <c r="AG37" s="9">
        <f>O37+'01.05.2018'!AG37</f>
        <v>0</v>
      </c>
      <c r="AH37" s="9">
        <f>P37+'01.05.2018'!AH37</f>
        <v>0</v>
      </c>
      <c r="AI37" s="1">
        <f t="shared" si="8"/>
        <v>3804</v>
      </c>
      <c r="AJ37" s="10">
        <f>(Y37+Z37+AA37)/D37</f>
        <v>18.653841949939885</v>
      </c>
      <c r="AK37" s="10">
        <f>(Y37+Z37+AA37)/AI37</f>
        <v>37.386961093585697</v>
      </c>
    </row>
    <row r="38" spans="1:38" ht="35.25" customHeight="1" x14ac:dyDescent="0.3">
      <c r="A38" s="25" t="s">
        <v>33</v>
      </c>
      <c r="B38" s="25" t="s">
        <v>43</v>
      </c>
      <c r="C38" s="53">
        <f>'01.05.2018'!C38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4"/>
        <v>0</v>
      </c>
      <c r="Z38" s="9">
        <f t="shared" si="5"/>
        <v>0</v>
      </c>
      <c r="AA38" s="9">
        <f t="shared" si="6"/>
        <v>0</v>
      </c>
      <c r="AB38" s="40"/>
      <c r="AC38" s="41"/>
      <c r="AD38" s="9">
        <f t="shared" si="7"/>
        <v>0</v>
      </c>
      <c r="AE38" s="9">
        <f>M38+'01.05.2018'!AE38</f>
        <v>0</v>
      </c>
      <c r="AF38" s="9">
        <f>N38+'01.05.2018'!AF38</f>
        <v>0</v>
      </c>
      <c r="AG38" s="9">
        <f>O38+'01.05.2018'!AG38</f>
        <v>0</v>
      </c>
      <c r="AH38" s="9">
        <f>P38+'01.05.2018'!AH38</f>
        <v>0</v>
      </c>
      <c r="AI38" s="1">
        <f t="shared" si="8"/>
        <v>0</v>
      </c>
      <c r="AJ38" s="10">
        <f t="shared" ref="AJ38:AJ40" si="12">(Y38+Z38+AA38)/D38</f>
        <v>0</v>
      </c>
      <c r="AK38" s="10" t="e">
        <f t="shared" si="10"/>
        <v>#DIV/0!</v>
      </c>
    </row>
    <row r="39" spans="1:38" ht="39" customHeight="1" x14ac:dyDescent="0.3">
      <c r="A39" s="25" t="s">
        <v>16</v>
      </c>
      <c r="B39" s="25" t="s">
        <v>31</v>
      </c>
      <c r="C39" s="53">
        <f>'01.05.2018'!C39</f>
        <v>157920</v>
      </c>
      <c r="D39" s="1">
        <f t="shared" si="0"/>
        <v>13160</v>
      </c>
      <c r="E39" s="37">
        <v>295771</v>
      </c>
      <c r="F39" s="37"/>
      <c r="G39" s="37"/>
      <c r="H39" s="37"/>
      <c r="I39" s="37"/>
      <c r="J39" s="40"/>
      <c r="K39" s="40"/>
      <c r="L39" s="40"/>
      <c r="M39" s="37">
        <v>10877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4"/>
        <v>284894</v>
      </c>
      <c r="Z39" s="9">
        <f t="shared" si="5"/>
        <v>0</v>
      </c>
      <c r="AA39" s="9">
        <f t="shared" si="6"/>
        <v>0</v>
      </c>
      <c r="AB39" s="40"/>
      <c r="AC39" s="41"/>
      <c r="AD39" s="9">
        <f t="shared" si="7"/>
        <v>0</v>
      </c>
      <c r="AE39" s="9">
        <f>M39+'01.05.2018'!AE39</f>
        <v>39066</v>
      </c>
      <c r="AF39" s="9">
        <f>N39+'01.05.2018'!AF39</f>
        <v>0</v>
      </c>
      <c r="AG39" s="9">
        <f>O39+'01.05.2018'!AG39</f>
        <v>0</v>
      </c>
      <c r="AH39" s="9">
        <f>P39+'01.05.2018'!AH39</f>
        <v>0</v>
      </c>
      <c r="AI39" s="1">
        <f t="shared" si="8"/>
        <v>7813</v>
      </c>
      <c r="AJ39" s="10">
        <f t="shared" si="12"/>
        <v>21.648480243161096</v>
      </c>
      <c r="AK39" s="10">
        <f t="shared" si="10"/>
        <v>36.464098297708944</v>
      </c>
    </row>
    <row r="40" spans="1:38" ht="33.75" customHeight="1" x14ac:dyDescent="0.3">
      <c r="A40" s="28" t="s">
        <v>16</v>
      </c>
      <c r="B40" s="28" t="s">
        <v>32</v>
      </c>
      <c r="C40" s="53">
        <f>'01.05.2018'!C40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4"/>
        <v>0</v>
      </c>
      <c r="Z40" s="9">
        <f t="shared" si="5"/>
        <v>0</v>
      </c>
      <c r="AA40" s="9">
        <f t="shared" si="6"/>
        <v>0</v>
      </c>
      <c r="AB40" s="40"/>
      <c r="AC40" s="41"/>
      <c r="AD40" s="9">
        <f t="shared" si="7"/>
        <v>0</v>
      </c>
      <c r="AE40" s="9">
        <f>M40+'01.05.2018'!AE40</f>
        <v>0</v>
      </c>
      <c r="AF40" s="9">
        <f>N40+'01.05.2018'!AF40</f>
        <v>0</v>
      </c>
      <c r="AG40" s="9">
        <f>O40+'01.05.2018'!AG40</f>
        <v>0</v>
      </c>
      <c r="AH40" s="9">
        <f>P40+'01.05.2018'!AH40</f>
        <v>0</v>
      </c>
      <c r="AI40" s="1">
        <f>ROUND((AE40+AF40+AG40)/$AL$3,0)</f>
        <v>0</v>
      </c>
      <c r="AJ40" s="10">
        <f t="shared" si="12"/>
        <v>0</v>
      </c>
      <c r="AK40" s="10" t="e">
        <f>(Y40+Z40+AA40)/AI40</f>
        <v>#DIV/0!</v>
      </c>
    </row>
    <row r="41" spans="1:38" ht="15.75" customHeight="1" x14ac:dyDescent="0.3">
      <c r="A41" s="73" t="s">
        <v>112</v>
      </c>
      <c r="B41" s="73"/>
      <c r="C41" s="7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6" t="s">
        <v>113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62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ht="15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ht="15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ht="15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ht="15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ht="15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ht="15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ht="15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eKiW9ayPjuY2rGgzSceEpUZH9iFngmMUkLZBOYPxd2JL2uYabYAJIf24sgRfnITLLGRCtUkpmSlxdo05PoWRCg==" saltValue="tsFT4OD+z3fM+MExE89ZTA==" spinCount="100000" sheet="1" objects="1" scenarios="1" formatCells="0" selectLockedCells="1"/>
  <mergeCells count="21">
    <mergeCell ref="A42:AK42"/>
    <mergeCell ref="A16:B16"/>
    <mergeCell ref="A36:B36"/>
    <mergeCell ref="X2:X3"/>
    <mergeCell ref="AE2:AH2"/>
    <mergeCell ref="E2:H2"/>
    <mergeCell ref="Y2:AD2"/>
    <mergeCell ref="A5:B5"/>
    <mergeCell ref="I2:L2"/>
    <mergeCell ref="M2:P2"/>
    <mergeCell ref="Q2:S2"/>
    <mergeCell ref="T2:V2"/>
    <mergeCell ref="W2:W3"/>
    <mergeCell ref="AJ2:AK2"/>
    <mergeCell ref="AI2:AI3"/>
    <mergeCell ref="A41:C41"/>
    <mergeCell ref="A1:F1"/>
    <mergeCell ref="A2:A3"/>
    <mergeCell ref="B2:B3"/>
    <mergeCell ref="C2:C3"/>
    <mergeCell ref="D2:D3"/>
  </mergeCells>
  <pageMargins left="0.25" right="0.25" top="0.75" bottom="0.75" header="0.3" footer="0.3"/>
  <pageSetup paperSize="9" scale="31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1" operator="notEqual" id="{57495109-010E-410B-9A42-82F2BE4F3E0F}">
            <xm:f>'01.05.2018'!Y6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12" operator="equal" id="{ACC01485-3830-446D-8103-9615292321C1}">
            <xm:f>'01.05.2018'!Y6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9" operator="notEqual" id="{17A0E1AD-A742-4251-B87C-505D45E9BD79}">
            <xm:f>'01.05.2018'!Z6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10" operator="equal" id="{823CC6DA-56B6-40E2-BD86-70D6BFC2C2BC}">
            <xm:f>'01.05.2018'!Z6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7" operator="notEqual" id="{DB7CB5AE-EC65-4AF6-BCE8-D944EE13D48C}">
            <xm:f>'01.05.2018'!AA6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0FE651B9-E9F5-4376-A3FE-58A210C6DE5B}">
            <xm:f>'01.05.2018'!AA6</xm:f>
            <x14:dxf/>
          </x14:cfRule>
          <xm:sqref>G6:G15 G17:G21 G37:G40 G23:G35</xm:sqref>
        </x14:conditionalFormatting>
        <x14:conditionalFormatting xmlns:xm="http://schemas.microsoft.com/office/excel/2006/main">
          <x14:cfRule type="cellIs" priority="5" operator="notEqual" id="{A401D305-7CB7-4543-A2E3-86DCD9DCD333}">
            <xm:f>'01.05.2018'!AD6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1840BC26-1F0A-422D-998E-CA10307234F8}">
            <xm:f>'01.05.2018'!AD6</xm:f>
            <x14:dxf/>
          </x14:cfRule>
          <xm:sqref>H6:H15 H17:H35 H37:H40</xm:sqref>
        </x14:conditionalFormatting>
        <x14:conditionalFormatting xmlns:xm="http://schemas.microsoft.com/office/excel/2006/main">
          <x14:cfRule type="cellIs" priority="1" operator="notEqual" id="{16D322DB-DF30-4668-BB82-CD9C7318B254}">
            <xm:f>'01.04.2018'!#REF!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7710F9DC-F038-4946-AD50-0E1EEA6308F4}">
            <xm:f>'01.04.2018'!#REF!</xm:f>
            <x14:dxf/>
          </x14:cfRule>
          <xm:sqref>G22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70" zoomScaleNormal="70" workbookViewId="0">
      <pane xSplit="4" ySplit="5" topLeftCell="E39" activePane="bottomRight" state="frozen"/>
      <selection pane="topRight" activeCell="E1" sqref="E1"/>
      <selection pane="bottomLeft" activeCell="A6" sqref="A6"/>
      <selection pane="bottomRight" activeCell="P41" sqref="P41"/>
    </sheetView>
  </sheetViews>
  <sheetFormatPr defaultColWidth="9.109375" defaultRowHeight="14.4" x14ac:dyDescent="0.3"/>
  <cols>
    <col min="1" max="1" width="18.5546875" style="7" customWidth="1"/>
    <col min="2" max="2" width="28" style="7" customWidth="1"/>
    <col min="3" max="3" width="11.5546875" style="7" customWidth="1"/>
    <col min="4" max="4" width="10.44140625" style="7" customWidth="1"/>
    <col min="5" max="5" width="13.109375" style="7" customWidth="1"/>
    <col min="6" max="6" width="10.33203125" style="7" customWidth="1"/>
    <col min="7" max="7" width="12.5546875" style="7" customWidth="1"/>
    <col min="8" max="8" width="11.6640625" style="23" customWidth="1"/>
    <col min="9" max="9" width="12.44140625" style="7" customWidth="1"/>
    <col min="10" max="10" width="9.33203125" style="7" customWidth="1"/>
    <col min="11" max="11" width="10.5546875" style="7" customWidth="1"/>
    <col min="12" max="12" width="11.33203125" style="23" customWidth="1"/>
    <col min="13" max="13" width="12.6640625" style="7" customWidth="1"/>
    <col min="14" max="14" width="10.5546875" style="7" customWidth="1"/>
    <col min="15" max="15" width="10.88671875" style="7" customWidth="1"/>
    <col min="16" max="16" width="11.88671875" style="23" customWidth="1"/>
    <col min="17" max="17" width="11.33203125" style="7" customWidth="1"/>
    <col min="18" max="18" width="8.88671875" style="7" customWidth="1"/>
    <col min="19" max="19" width="9.88671875" style="7" customWidth="1"/>
    <col min="20" max="20" width="10.109375" style="7" customWidth="1"/>
    <col min="21" max="21" width="9.33203125" style="7" customWidth="1"/>
    <col min="22" max="22" width="9.5546875" style="7" customWidth="1"/>
    <col min="23" max="23" width="10.44140625" style="7" customWidth="1"/>
    <col min="24" max="24" width="10.88671875" style="7" customWidth="1"/>
    <col min="25" max="25" width="13.5546875" style="7" customWidth="1"/>
    <col min="26" max="26" width="11" style="7" customWidth="1"/>
    <col min="27" max="27" width="12.109375" style="7" customWidth="1"/>
    <col min="28" max="28" width="11" style="7" customWidth="1"/>
    <col min="29" max="29" width="13.109375" style="7" customWidth="1"/>
    <col min="30" max="30" width="12.5546875" style="23" customWidth="1"/>
    <col min="31" max="31" width="13" style="7" customWidth="1"/>
    <col min="32" max="32" width="10.6640625" style="7" customWidth="1"/>
    <col min="33" max="33" width="11.33203125" style="7" customWidth="1"/>
    <col min="34" max="34" width="12.109375" style="7" customWidth="1"/>
    <col min="35" max="35" width="10" style="7" customWidth="1"/>
    <col min="36" max="36" width="10.88671875" style="7" customWidth="1"/>
    <col min="37" max="37" width="10.6640625" style="7" customWidth="1"/>
    <col min="38" max="38" width="17.33203125" style="7" hidden="1" customWidth="1"/>
    <col min="39" max="16384" width="9.109375" style="7"/>
  </cols>
  <sheetData>
    <row r="1" spans="1:38" ht="31.5" customHeight="1" x14ac:dyDescent="0.3">
      <c r="A1" s="74" t="s">
        <v>98</v>
      </c>
      <c r="B1" s="75"/>
      <c r="C1" s="75"/>
      <c r="D1" s="75"/>
      <c r="E1" s="75"/>
      <c r="F1" s="75"/>
      <c r="G1" s="46">
        <v>43282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80.25" customHeight="1" x14ac:dyDescent="0.3">
      <c r="A2" s="65" t="s">
        <v>0</v>
      </c>
      <c r="B2" s="65" t="s">
        <v>21</v>
      </c>
      <c r="C2" s="65" t="s">
        <v>77</v>
      </c>
      <c r="D2" s="65" t="s">
        <v>13</v>
      </c>
      <c r="E2" s="76" t="s">
        <v>73</v>
      </c>
      <c r="F2" s="76"/>
      <c r="G2" s="76"/>
      <c r="H2" s="76"/>
      <c r="I2" s="66" t="s">
        <v>74</v>
      </c>
      <c r="J2" s="66"/>
      <c r="K2" s="66"/>
      <c r="L2" s="66"/>
      <c r="M2" s="77" t="s">
        <v>75</v>
      </c>
      <c r="N2" s="78"/>
      <c r="O2" s="78"/>
      <c r="P2" s="78"/>
      <c r="Q2" s="79" t="s">
        <v>69</v>
      </c>
      <c r="R2" s="80"/>
      <c r="S2" s="80"/>
      <c r="T2" s="81" t="s">
        <v>70</v>
      </c>
      <c r="U2" s="82"/>
      <c r="V2" s="82"/>
      <c r="W2" s="66" t="s">
        <v>46</v>
      </c>
      <c r="X2" s="66" t="s">
        <v>71</v>
      </c>
      <c r="Y2" s="76" t="s">
        <v>72</v>
      </c>
      <c r="Z2" s="76"/>
      <c r="AA2" s="76"/>
      <c r="AB2" s="76"/>
      <c r="AC2" s="76"/>
      <c r="AD2" s="76"/>
      <c r="AE2" s="67" t="s">
        <v>76</v>
      </c>
      <c r="AF2" s="68"/>
      <c r="AG2" s="68"/>
      <c r="AH2" s="68"/>
      <c r="AI2" s="65" t="s">
        <v>81</v>
      </c>
      <c r="AJ2" s="64" t="s">
        <v>42</v>
      </c>
      <c r="AK2" s="64"/>
      <c r="AL2" s="35">
        <v>43101</v>
      </c>
    </row>
    <row r="3" spans="1:38" s="18" customFormat="1" ht="174.75" customHeight="1" x14ac:dyDescent="0.3">
      <c r="A3" s="65"/>
      <c r="B3" s="65"/>
      <c r="C3" s="65"/>
      <c r="D3" s="65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6"/>
      <c r="X3" s="66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5"/>
      <c r="AJ3" s="54" t="s">
        <v>83</v>
      </c>
      <c r="AK3" s="55" t="s">
        <v>84</v>
      </c>
      <c r="AL3" s="36">
        <f>ROUND((G1-AL2)/30,0)</f>
        <v>6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3">
      <c r="A5" s="71" t="s">
        <v>1</v>
      </c>
      <c r="B5" s="72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3">
      <c r="A6" s="25" t="s">
        <v>2</v>
      </c>
      <c r="B6" s="25" t="s">
        <v>34</v>
      </c>
      <c r="C6" s="53">
        <f>'01.06.2018'!C6</f>
        <v>130498</v>
      </c>
      <c r="D6" s="1">
        <f t="shared" ref="D6:D40" si="0">C6/12</f>
        <v>10874.833333333334</v>
      </c>
      <c r="E6" s="37">
        <v>238696</v>
      </c>
      <c r="F6" s="37"/>
      <c r="G6" s="37"/>
      <c r="H6" s="37"/>
      <c r="I6" s="37"/>
      <c r="J6" s="42"/>
      <c r="K6" s="37"/>
      <c r="L6" s="37"/>
      <c r="M6" s="37">
        <v>10861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>(E6+I6+T6)-M6-Q6</f>
        <v>227835</v>
      </c>
      <c r="Z6" s="9">
        <f t="shared" ref="Z6:Z40" si="1">(F6+J6)-N6</f>
        <v>0</v>
      </c>
      <c r="AA6" s="9">
        <f t="shared" ref="AA6:AA40" si="2">(G6+K6+U6+W6)-O6-R6-X6</f>
        <v>0</v>
      </c>
      <c r="AB6" s="37"/>
      <c r="AC6" s="39"/>
      <c r="AD6" s="9">
        <f>(H6+L6+V6+X6)-S6-P6-W6</f>
        <v>0</v>
      </c>
      <c r="AE6" s="9">
        <f>M6+'01.06.2018'!AE6</f>
        <v>74369</v>
      </c>
      <c r="AF6" s="9">
        <f>N6+'01.06.2018'!AF6</f>
        <v>0</v>
      </c>
      <c r="AG6" s="9">
        <f>O6+'01.06.2018'!AG6</f>
        <v>0</v>
      </c>
      <c r="AH6" s="9">
        <f>P6+'01.06.2018'!AH6</f>
        <v>0</v>
      </c>
      <c r="AI6" s="1">
        <f>ROUND((AE6+AF6+AG6)/$AL$3,0)</f>
        <v>12395</v>
      </c>
      <c r="AJ6" s="10">
        <f>(Y6+Z6+AA6)/D6</f>
        <v>20.950665910588668</v>
      </c>
      <c r="AK6" s="10">
        <f>(Y6+Z6+AA6)/AI6</f>
        <v>18.381202097620008</v>
      </c>
    </row>
    <row r="7" spans="1:38" ht="29.25" customHeight="1" x14ac:dyDescent="0.3">
      <c r="A7" s="25" t="s">
        <v>2</v>
      </c>
      <c r="B7" s="25" t="s">
        <v>35</v>
      </c>
      <c r="C7" s="53">
        <f>'01.06.2018'!C7</f>
        <v>673733</v>
      </c>
      <c r="D7" s="1">
        <f t="shared" si="0"/>
        <v>56144.416666666664</v>
      </c>
      <c r="E7" s="37">
        <v>1988392</v>
      </c>
      <c r="F7" s="37"/>
      <c r="G7" s="37"/>
      <c r="H7" s="37"/>
      <c r="I7" s="37"/>
      <c r="J7" s="37"/>
      <c r="K7" s="37"/>
      <c r="L7" s="37"/>
      <c r="M7" s="37">
        <v>6504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3">(E7+I7+T7)-M7-Q7</f>
        <v>1981888</v>
      </c>
      <c r="Z7" s="9">
        <f>(F7+J7)-N7</f>
        <v>0</v>
      </c>
      <c r="AA7" s="9">
        <f>(G7+K7+U7+W7)-O7-R7-X7</f>
        <v>0</v>
      </c>
      <c r="AB7" s="37"/>
      <c r="AC7" s="39"/>
      <c r="AD7" s="9">
        <f>(H7+L7+V7+X7)-S7-P7-W7</f>
        <v>0</v>
      </c>
      <c r="AE7" s="9">
        <f>M7+'01.06.2018'!AE7</f>
        <v>40311</v>
      </c>
      <c r="AF7" s="9">
        <f>N7+'01.06.2018'!AF7</f>
        <v>0</v>
      </c>
      <c r="AG7" s="9">
        <f>O7+'01.06.2018'!AG7</f>
        <v>0</v>
      </c>
      <c r="AH7" s="9">
        <f>P7+'01.06.2018'!AH7</f>
        <v>0</v>
      </c>
      <c r="AI7" s="1">
        <f t="shared" ref="AI7:AI39" si="4">ROUND((AE7+AF7+AG7)/$AL$3,0)</f>
        <v>6719</v>
      </c>
      <c r="AJ7" s="10">
        <f t="shared" ref="AJ7:AJ14" si="5">(Y7+Z7+AA7)/D7</f>
        <v>35.299823520593471</v>
      </c>
      <c r="AK7" s="10">
        <f t="shared" ref="AK7:AK39" si="6">(Y7+Z7+AA7)/AI7</f>
        <v>294.96770352731062</v>
      </c>
    </row>
    <row r="8" spans="1:38" ht="29.25" customHeight="1" x14ac:dyDescent="0.3">
      <c r="A8" s="25" t="s">
        <v>2</v>
      </c>
      <c r="B8" s="25" t="s">
        <v>40</v>
      </c>
      <c r="C8" s="53">
        <f>'01.06.2018'!C8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3"/>
        <v>0</v>
      </c>
      <c r="Z8" s="9">
        <f t="shared" si="1"/>
        <v>0</v>
      </c>
      <c r="AA8" s="9">
        <f t="shared" si="2"/>
        <v>0</v>
      </c>
      <c r="AB8" s="37"/>
      <c r="AC8" s="39"/>
      <c r="AD8" s="9">
        <f t="shared" ref="AD8:AD40" si="7">(H8+L8+V8+X8)-S8-P8-W8</f>
        <v>0</v>
      </c>
      <c r="AE8" s="9">
        <f>M8+'01.06.2018'!AE8</f>
        <v>1476</v>
      </c>
      <c r="AF8" s="9">
        <f>N8+'01.06.2018'!AF8</f>
        <v>0</v>
      </c>
      <c r="AG8" s="9">
        <f>O8+'01.06.2018'!AG8</f>
        <v>0</v>
      </c>
      <c r="AH8" s="9">
        <f>P8+'01.06.2018'!AH8</f>
        <v>0</v>
      </c>
      <c r="AI8" s="1">
        <f t="shared" si="4"/>
        <v>246</v>
      </c>
      <c r="AJ8" s="10">
        <f t="shared" si="5"/>
        <v>0</v>
      </c>
      <c r="AK8" s="10">
        <f t="shared" si="6"/>
        <v>0</v>
      </c>
    </row>
    <row r="9" spans="1:38" ht="33.75" customHeight="1" x14ac:dyDescent="0.3">
      <c r="A9" s="25" t="s">
        <v>2</v>
      </c>
      <c r="B9" s="25" t="s">
        <v>59</v>
      </c>
      <c r="C9" s="53">
        <f>'01.06.2018'!C9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3"/>
        <v>0</v>
      </c>
      <c r="Z9" s="9">
        <f t="shared" si="1"/>
        <v>0</v>
      </c>
      <c r="AA9" s="9">
        <f t="shared" si="2"/>
        <v>0</v>
      </c>
      <c r="AB9" s="37"/>
      <c r="AC9" s="39"/>
      <c r="AD9" s="9">
        <f t="shared" si="7"/>
        <v>0</v>
      </c>
      <c r="AE9" s="9">
        <f>M9+'01.06.2018'!AE9</f>
        <v>0</v>
      </c>
      <c r="AF9" s="9">
        <f>N9+'01.06.2018'!AF9</f>
        <v>0</v>
      </c>
      <c r="AG9" s="9">
        <f>O9+'01.06.2018'!AG9</f>
        <v>0</v>
      </c>
      <c r="AH9" s="9">
        <f>P9+'01.06.2018'!AH9</f>
        <v>0</v>
      </c>
      <c r="AI9" s="1">
        <f t="shared" si="4"/>
        <v>0</v>
      </c>
      <c r="AJ9" s="10">
        <f t="shared" si="5"/>
        <v>0</v>
      </c>
      <c r="AK9" s="10" t="e">
        <f t="shared" si="6"/>
        <v>#DIV/0!</v>
      </c>
    </row>
    <row r="10" spans="1:38" ht="31.5" customHeight="1" x14ac:dyDescent="0.3">
      <c r="A10" s="25" t="s">
        <v>3</v>
      </c>
      <c r="B10" s="25" t="s">
        <v>36</v>
      </c>
      <c r="C10" s="53">
        <f>'01.06.2018'!C10</f>
        <v>348194</v>
      </c>
      <c r="D10" s="1">
        <f t="shared" si="0"/>
        <v>29016.166666666668</v>
      </c>
      <c r="E10" s="37">
        <v>378274</v>
      </c>
      <c r="F10" s="37"/>
      <c r="G10" s="37"/>
      <c r="H10" s="37"/>
      <c r="I10" s="37"/>
      <c r="J10" s="37"/>
      <c r="K10" s="37"/>
      <c r="L10" s="37"/>
      <c r="M10" s="37">
        <v>21873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3"/>
        <v>356401</v>
      </c>
      <c r="Z10" s="9">
        <f t="shared" si="1"/>
        <v>0</v>
      </c>
      <c r="AA10" s="9">
        <f t="shared" si="2"/>
        <v>0</v>
      </c>
      <c r="AB10" s="37"/>
      <c r="AC10" s="39"/>
      <c r="AD10" s="9">
        <f t="shared" si="7"/>
        <v>0</v>
      </c>
      <c r="AE10" s="9">
        <f>M10+'01.06.2018'!AE10</f>
        <v>148405</v>
      </c>
      <c r="AF10" s="9">
        <f>N10+'01.06.2018'!AF10</f>
        <v>0</v>
      </c>
      <c r="AG10" s="9">
        <f>O10+'01.06.2018'!AG10</f>
        <v>0</v>
      </c>
      <c r="AH10" s="9">
        <f>P10+'01.06.2018'!AH10</f>
        <v>0</v>
      </c>
      <c r="AI10" s="1">
        <f t="shared" si="4"/>
        <v>24734</v>
      </c>
      <c r="AJ10" s="10">
        <f t="shared" si="5"/>
        <v>12.282842323532282</v>
      </c>
      <c r="AK10" s="10">
        <f t="shared" si="6"/>
        <v>14.409355542977279</v>
      </c>
    </row>
    <row r="11" spans="1:38" ht="24.75" customHeight="1" x14ac:dyDescent="0.3">
      <c r="A11" s="25" t="s">
        <v>3</v>
      </c>
      <c r="B11" s="25" t="s">
        <v>58</v>
      </c>
      <c r="C11" s="53">
        <f>'01.06.2018'!C11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3"/>
        <v>0</v>
      </c>
      <c r="Z11" s="9">
        <f t="shared" si="1"/>
        <v>0</v>
      </c>
      <c r="AA11" s="9">
        <f t="shared" si="2"/>
        <v>0</v>
      </c>
      <c r="AB11" s="37"/>
      <c r="AC11" s="39"/>
      <c r="AD11" s="9">
        <f t="shared" si="7"/>
        <v>0</v>
      </c>
      <c r="AE11" s="9">
        <f>M11+'01.06.2018'!AE11</f>
        <v>0</v>
      </c>
      <c r="AF11" s="9">
        <f>N11+'01.06.2018'!AF11</f>
        <v>0</v>
      </c>
      <c r="AG11" s="9">
        <f>O11+'01.06.2018'!AG11</f>
        <v>0</v>
      </c>
      <c r="AH11" s="9">
        <f>P11+'01.06.2018'!AH11</f>
        <v>0</v>
      </c>
      <c r="AI11" s="1">
        <f t="shared" si="4"/>
        <v>0</v>
      </c>
      <c r="AJ11" s="10">
        <f t="shared" si="5"/>
        <v>0</v>
      </c>
      <c r="AK11" s="10" t="e">
        <f t="shared" si="6"/>
        <v>#DIV/0!</v>
      </c>
    </row>
    <row r="12" spans="1:38" ht="30" customHeight="1" x14ac:dyDescent="0.3">
      <c r="A12" s="25" t="s">
        <v>4</v>
      </c>
      <c r="B12" s="25" t="s">
        <v>36</v>
      </c>
      <c r="C12" s="53">
        <f>'01.06.2018'!C12</f>
        <v>1518</v>
      </c>
      <c r="D12" s="1">
        <f t="shared" si="0"/>
        <v>126.5</v>
      </c>
      <c r="E12" s="37">
        <v>1687</v>
      </c>
      <c r="F12" s="37"/>
      <c r="G12" s="37"/>
      <c r="H12" s="37"/>
      <c r="I12" s="37"/>
      <c r="J12" s="37"/>
      <c r="K12" s="37"/>
      <c r="L12" s="37"/>
      <c r="M12" s="37">
        <v>0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3"/>
        <v>1687</v>
      </c>
      <c r="Z12" s="9">
        <f t="shared" si="1"/>
        <v>0</v>
      </c>
      <c r="AA12" s="9">
        <f t="shared" si="2"/>
        <v>0</v>
      </c>
      <c r="AB12" s="37"/>
      <c r="AC12" s="39"/>
      <c r="AD12" s="9">
        <f t="shared" si="7"/>
        <v>0</v>
      </c>
      <c r="AE12" s="9">
        <f>M12+'01.06.2018'!AE12</f>
        <v>90</v>
      </c>
      <c r="AF12" s="9">
        <f>N12+'01.06.2018'!AF12</f>
        <v>0</v>
      </c>
      <c r="AG12" s="9">
        <f>O12+'01.06.2018'!AG12</f>
        <v>0</v>
      </c>
      <c r="AH12" s="9">
        <f>P12+'01.06.2018'!AH12</f>
        <v>0</v>
      </c>
      <c r="AI12" s="1">
        <f t="shared" si="4"/>
        <v>15</v>
      </c>
      <c r="AJ12" s="10">
        <f t="shared" si="5"/>
        <v>13.335968379446641</v>
      </c>
      <c r="AK12" s="10">
        <f t="shared" si="6"/>
        <v>112.46666666666667</v>
      </c>
    </row>
    <row r="13" spans="1:38" ht="31.5" customHeight="1" x14ac:dyDescent="0.3">
      <c r="A13" s="25" t="s">
        <v>19</v>
      </c>
      <c r="B13" s="25" t="s">
        <v>37</v>
      </c>
      <c r="C13" s="53">
        <f>'01.06.2018'!C13</f>
        <v>408710</v>
      </c>
      <c r="D13" s="1">
        <f t="shared" si="0"/>
        <v>34059.166666666664</v>
      </c>
      <c r="E13" s="37">
        <v>309409</v>
      </c>
      <c r="F13" s="37"/>
      <c r="G13" s="37"/>
      <c r="H13" s="37"/>
      <c r="I13" s="37"/>
      <c r="J13" s="37"/>
      <c r="K13" s="37"/>
      <c r="L13" s="37"/>
      <c r="M13" s="37">
        <v>40090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269319</v>
      </c>
      <c r="Z13" s="9">
        <f t="shared" si="1"/>
        <v>0</v>
      </c>
      <c r="AA13" s="9">
        <f t="shared" si="2"/>
        <v>0</v>
      </c>
      <c r="AB13" s="37"/>
      <c r="AC13" s="39"/>
      <c r="AD13" s="9">
        <f t="shared" si="7"/>
        <v>0</v>
      </c>
      <c r="AE13" s="9">
        <f>M13+'01.06.2018'!AE13</f>
        <v>238605</v>
      </c>
      <c r="AF13" s="9">
        <f>N13+'01.06.2018'!AF13</f>
        <v>0</v>
      </c>
      <c r="AG13" s="9">
        <f>O13+'01.06.2018'!AG13</f>
        <v>0</v>
      </c>
      <c r="AH13" s="9">
        <f>P13+'01.06.2018'!AH13</f>
        <v>0</v>
      </c>
      <c r="AI13" s="1">
        <f t="shared" si="4"/>
        <v>39768</v>
      </c>
      <c r="AJ13" s="10">
        <f t="shared" si="5"/>
        <v>7.9073866555748582</v>
      </c>
      <c r="AK13" s="10">
        <f t="shared" si="6"/>
        <v>6.7722540736270371</v>
      </c>
    </row>
    <row r="14" spans="1:38" ht="27.75" customHeight="1" x14ac:dyDescent="0.3">
      <c r="A14" s="25" t="s">
        <v>5</v>
      </c>
      <c r="B14" s="25" t="s">
        <v>24</v>
      </c>
      <c r="C14" s="53">
        <f>'01.06.2018'!C14</f>
        <v>194460</v>
      </c>
      <c r="D14" s="1">
        <f t="shared" si="0"/>
        <v>16205</v>
      </c>
      <c r="E14" s="37">
        <v>441718</v>
      </c>
      <c r="F14" s="37"/>
      <c r="G14" s="37"/>
      <c r="H14" s="37"/>
      <c r="I14" s="37"/>
      <c r="J14" s="37"/>
      <c r="K14" s="37"/>
      <c r="L14" s="37"/>
      <c r="M14" s="37">
        <v>14533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3"/>
        <v>427185</v>
      </c>
      <c r="Z14" s="9">
        <f>(F14+J14)-N14</f>
        <v>0</v>
      </c>
      <c r="AA14" s="9">
        <f t="shared" si="2"/>
        <v>0</v>
      </c>
      <c r="AB14" s="37"/>
      <c r="AC14" s="39"/>
      <c r="AD14" s="9">
        <f>(H14+L14+V14+X14)-S14-P14-W14</f>
        <v>0</v>
      </c>
      <c r="AE14" s="9">
        <f>M14+'01.06.2018'!AE14</f>
        <v>91506</v>
      </c>
      <c r="AF14" s="9">
        <f>N14+'01.06.2018'!AF14</f>
        <v>0</v>
      </c>
      <c r="AG14" s="9">
        <f>O14+'01.06.2018'!AG14</f>
        <v>0</v>
      </c>
      <c r="AH14" s="9">
        <f>P14+'01.06.2018'!AH14</f>
        <v>0</v>
      </c>
      <c r="AI14" s="1">
        <f t="shared" si="4"/>
        <v>15251</v>
      </c>
      <c r="AJ14" s="10">
        <f t="shared" si="5"/>
        <v>26.361308238198088</v>
      </c>
      <c r="AK14" s="10">
        <f t="shared" si="6"/>
        <v>28.010294406924135</v>
      </c>
    </row>
    <row r="15" spans="1:38" ht="32.25" customHeight="1" x14ac:dyDescent="0.3">
      <c r="A15" s="25" t="s">
        <v>5</v>
      </c>
      <c r="B15" s="25" t="s">
        <v>59</v>
      </c>
      <c r="C15" s="53">
        <f>'01.06.2018'!C15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3"/>
        <v>0</v>
      </c>
      <c r="Z15" s="9">
        <f t="shared" si="1"/>
        <v>0</v>
      </c>
      <c r="AA15" s="9">
        <f t="shared" si="2"/>
        <v>0</v>
      </c>
      <c r="AB15" s="37"/>
      <c r="AC15" s="39"/>
      <c r="AD15" s="9">
        <f t="shared" si="7"/>
        <v>0</v>
      </c>
      <c r="AE15" s="9">
        <f>M15+'01.06.2018'!AE15</f>
        <v>330</v>
      </c>
      <c r="AF15" s="9">
        <f>N15+'01.06.2018'!AF15</f>
        <v>0</v>
      </c>
      <c r="AG15" s="9">
        <f>O15+'01.06.2018'!AG15</f>
        <v>0</v>
      </c>
      <c r="AH15" s="9">
        <f>P15+'01.06.2018'!AH15</f>
        <v>0</v>
      </c>
      <c r="AI15" s="1">
        <f t="shared" si="4"/>
        <v>55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3">
      <c r="A16" s="69" t="s">
        <v>6</v>
      </c>
      <c r="B16" s="70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3">
      <c r="A17" s="25" t="s">
        <v>7</v>
      </c>
      <c r="B17" s="25" t="s">
        <v>39</v>
      </c>
      <c r="C17" s="53">
        <f>'01.06.2018'!C17</f>
        <v>19970</v>
      </c>
      <c r="D17" s="1">
        <f t="shared" si="0"/>
        <v>1664.1666666666667</v>
      </c>
      <c r="E17" s="37">
        <v>21502</v>
      </c>
      <c r="F17" s="37"/>
      <c r="G17" s="37">
        <v>337</v>
      </c>
      <c r="H17" s="37"/>
      <c r="I17" s="37">
        <v>2817</v>
      </c>
      <c r="J17" s="37"/>
      <c r="K17" s="37"/>
      <c r="L17" s="37"/>
      <c r="M17" s="37">
        <v>2113</v>
      </c>
      <c r="N17" s="37"/>
      <c r="O17" s="37">
        <v>97</v>
      </c>
      <c r="P17" s="37">
        <v>0</v>
      </c>
      <c r="Q17" s="37"/>
      <c r="R17" s="42"/>
      <c r="S17" s="37"/>
      <c r="T17" s="37"/>
      <c r="U17" s="37"/>
      <c r="V17" s="37"/>
      <c r="W17" s="37"/>
      <c r="X17" s="37"/>
      <c r="Y17" s="9">
        <f t="shared" si="3"/>
        <v>22206</v>
      </c>
      <c r="Z17" s="9">
        <f t="shared" si="1"/>
        <v>0</v>
      </c>
      <c r="AA17" s="9">
        <f t="shared" si="2"/>
        <v>240</v>
      </c>
      <c r="AB17" s="57">
        <v>240</v>
      </c>
      <c r="AC17" s="39">
        <v>43404</v>
      </c>
      <c r="AD17" s="9">
        <f t="shared" si="7"/>
        <v>0</v>
      </c>
      <c r="AE17" s="9">
        <f>M17+'01.06.2018'!AE17</f>
        <v>11538</v>
      </c>
      <c r="AF17" s="9">
        <f>N17+'01.06.2018'!AF17</f>
        <v>0</v>
      </c>
      <c r="AG17" s="9">
        <f>O17+'01.06.2018'!AG17</f>
        <v>1616</v>
      </c>
      <c r="AH17" s="9">
        <f>P17+'01.06.2018'!AH17</f>
        <v>1044</v>
      </c>
      <c r="AI17" s="1">
        <f t="shared" si="4"/>
        <v>2192</v>
      </c>
      <c r="AJ17" s="10">
        <f>(Y17+Z17+AA17)/D17</f>
        <v>13.487831747621431</v>
      </c>
      <c r="AK17" s="10">
        <f>(Y17+Z17+AA17)/AI17</f>
        <v>10.239963503649635</v>
      </c>
    </row>
    <row r="18" spans="1:37" ht="31.5" customHeight="1" x14ac:dyDescent="0.3">
      <c r="A18" s="25" t="s">
        <v>20</v>
      </c>
      <c r="B18" s="25" t="s">
        <v>38</v>
      </c>
      <c r="C18" s="53">
        <f>'01.06.2018'!C18</f>
        <v>244895</v>
      </c>
      <c r="D18" s="1">
        <f>C18/12</f>
        <v>20407.916666666668</v>
      </c>
      <c r="E18" s="37">
        <v>48143</v>
      </c>
      <c r="F18" s="37"/>
      <c r="G18" s="37">
        <v>54000</v>
      </c>
      <c r="H18" s="37">
        <v>67798</v>
      </c>
      <c r="I18" s="37">
        <v>86950</v>
      </c>
      <c r="J18" s="37"/>
      <c r="K18" s="37"/>
      <c r="L18" s="37"/>
      <c r="M18" s="37">
        <v>15765</v>
      </c>
      <c r="N18" s="37"/>
      <c r="O18" s="37">
        <v>0</v>
      </c>
      <c r="P18" s="37">
        <v>4694</v>
      </c>
      <c r="Q18" s="37"/>
      <c r="R18" s="37"/>
      <c r="S18" s="37"/>
      <c r="T18" s="37"/>
      <c r="U18" s="37"/>
      <c r="V18" s="37"/>
      <c r="W18" s="37"/>
      <c r="X18" s="37"/>
      <c r="Y18" s="9">
        <f t="shared" si="3"/>
        <v>119328</v>
      </c>
      <c r="Z18" s="9">
        <f t="shared" si="1"/>
        <v>0</v>
      </c>
      <c r="AA18" s="9">
        <f t="shared" si="2"/>
        <v>54000</v>
      </c>
      <c r="AB18" s="57"/>
      <c r="AC18" s="39"/>
      <c r="AD18" s="9">
        <f t="shared" si="7"/>
        <v>63104</v>
      </c>
      <c r="AE18" s="9">
        <f>M18+'01.06.2018'!AE18</f>
        <v>88406</v>
      </c>
      <c r="AF18" s="9">
        <f>N18+'01.06.2018'!AF18</f>
        <v>0</v>
      </c>
      <c r="AG18" s="9">
        <f>O18+'01.06.2018'!AG18</f>
        <v>0</v>
      </c>
      <c r="AH18" s="9">
        <f>P18+'01.06.2018'!AH18</f>
        <v>33361</v>
      </c>
      <c r="AI18" s="1">
        <f t="shared" si="4"/>
        <v>14734</v>
      </c>
      <c r="AJ18" s="10">
        <f t="shared" ref="AJ18:AJ34" si="8">(Y18+Z18+AA18)/D18</f>
        <v>8.4931746258600622</v>
      </c>
      <c r="AK18" s="10">
        <f t="shared" si="6"/>
        <v>11.763811592235646</v>
      </c>
    </row>
    <row r="19" spans="1:37" ht="26.25" customHeight="1" x14ac:dyDescent="0.3">
      <c r="A19" s="25" t="s">
        <v>8</v>
      </c>
      <c r="B19" s="25" t="s">
        <v>38</v>
      </c>
      <c r="C19" s="53">
        <f>'01.06.2018'!C19</f>
        <v>18574</v>
      </c>
      <c r="D19" s="1">
        <f t="shared" si="0"/>
        <v>1547.8333333333333</v>
      </c>
      <c r="E19" s="37">
        <v>114078</v>
      </c>
      <c r="F19" s="37"/>
      <c r="G19" s="37">
        <v>1248</v>
      </c>
      <c r="H19" s="37">
        <v>6977</v>
      </c>
      <c r="I19" s="37"/>
      <c r="J19" s="37"/>
      <c r="K19" s="37"/>
      <c r="L19" s="37">
        <v>3700</v>
      </c>
      <c r="M19" s="37">
        <v>1646</v>
      </c>
      <c r="N19" s="37"/>
      <c r="O19" s="37">
        <v>1228</v>
      </c>
      <c r="P19" s="37">
        <v>2509</v>
      </c>
      <c r="Q19" s="37"/>
      <c r="R19" s="37"/>
      <c r="S19" s="37"/>
      <c r="T19" s="37"/>
      <c r="U19" s="37"/>
      <c r="V19" s="37"/>
      <c r="W19" s="37"/>
      <c r="X19" s="37"/>
      <c r="Y19" s="9">
        <f t="shared" si="3"/>
        <v>112432</v>
      </c>
      <c r="Z19" s="9">
        <f t="shared" si="1"/>
        <v>0</v>
      </c>
      <c r="AA19" s="9">
        <f t="shared" si="2"/>
        <v>20</v>
      </c>
      <c r="AB19" s="57">
        <v>20</v>
      </c>
      <c r="AC19" s="39">
        <v>43344</v>
      </c>
      <c r="AD19" s="9">
        <f t="shared" si="7"/>
        <v>8168</v>
      </c>
      <c r="AE19" s="9">
        <f>M19+'01.06.2018'!AE19</f>
        <v>5613</v>
      </c>
      <c r="AF19" s="9">
        <f>N19+'01.06.2018'!AF19</f>
        <v>0</v>
      </c>
      <c r="AG19" s="9">
        <f>O19+'01.06.2018'!AG19</f>
        <v>7872</v>
      </c>
      <c r="AH19" s="9">
        <f>P19+'01.06.2018'!AH19</f>
        <v>9975</v>
      </c>
      <c r="AI19" s="1">
        <f t="shared" si="4"/>
        <v>2248</v>
      </c>
      <c r="AJ19" s="10">
        <f t="shared" si="8"/>
        <v>72.651232906212996</v>
      </c>
      <c r="AK19" s="10">
        <f t="shared" si="6"/>
        <v>50.023131672597863</v>
      </c>
    </row>
    <row r="20" spans="1:37" ht="27.75" customHeight="1" x14ac:dyDescent="0.3">
      <c r="A20" s="25" t="s">
        <v>8</v>
      </c>
      <c r="B20" s="25" t="s">
        <v>37</v>
      </c>
      <c r="C20" s="53">
        <f>'01.06.2018'!C20</f>
        <v>105251</v>
      </c>
      <c r="D20" s="1">
        <f t="shared" si="0"/>
        <v>8770.9166666666661</v>
      </c>
      <c r="E20" s="37">
        <v>74714</v>
      </c>
      <c r="F20" s="37"/>
      <c r="G20" s="37"/>
      <c r="H20" s="37">
        <v>5436</v>
      </c>
      <c r="I20" s="37"/>
      <c r="J20" s="37"/>
      <c r="K20" s="37"/>
      <c r="L20" s="37"/>
      <c r="M20" s="37">
        <v>9712</v>
      </c>
      <c r="N20" s="37"/>
      <c r="O20" s="37"/>
      <c r="P20" s="37">
        <v>1185</v>
      </c>
      <c r="Q20" s="37"/>
      <c r="R20" s="37"/>
      <c r="S20" s="37"/>
      <c r="T20" s="37"/>
      <c r="U20" s="37"/>
      <c r="V20" s="37"/>
      <c r="W20" s="37"/>
      <c r="X20" s="37"/>
      <c r="Y20" s="9">
        <f t="shared" si="3"/>
        <v>65002</v>
      </c>
      <c r="Z20" s="9">
        <f t="shared" si="1"/>
        <v>0</v>
      </c>
      <c r="AA20" s="9">
        <f t="shared" si="2"/>
        <v>0</v>
      </c>
      <c r="AB20" s="57"/>
      <c r="AC20" s="39"/>
      <c r="AD20" s="9">
        <f t="shared" si="7"/>
        <v>4251</v>
      </c>
      <c r="AE20" s="9">
        <f>M20+'01.06.2018'!AE20</f>
        <v>33508</v>
      </c>
      <c r="AF20" s="9">
        <f>N20+'01.06.2018'!AF20</f>
        <v>0</v>
      </c>
      <c r="AG20" s="9">
        <f>O20+'01.06.2018'!AG20</f>
        <v>23942</v>
      </c>
      <c r="AH20" s="9">
        <f>P20+'01.06.2018'!AH20</f>
        <v>10329</v>
      </c>
      <c r="AI20" s="1">
        <f t="shared" si="4"/>
        <v>9575</v>
      </c>
      <c r="AJ20" s="10">
        <f t="shared" si="8"/>
        <v>7.4110839801997139</v>
      </c>
      <c r="AK20" s="10">
        <f t="shared" si="6"/>
        <v>6.7887206266318536</v>
      </c>
    </row>
    <row r="21" spans="1:37" ht="32.25" customHeight="1" x14ac:dyDescent="0.3">
      <c r="A21" s="25" t="s">
        <v>8</v>
      </c>
      <c r="B21" s="25" t="s">
        <v>22</v>
      </c>
      <c r="C21" s="53">
        <f>'01.06.2018'!C21</f>
        <v>360</v>
      </c>
      <c r="D21" s="1">
        <f t="shared" si="0"/>
        <v>30</v>
      </c>
      <c r="E21" s="37">
        <v>254</v>
      </c>
      <c r="F21" s="37"/>
      <c r="G21" s="37"/>
      <c r="H21" s="37"/>
      <c r="I21" s="37"/>
      <c r="J21" s="37"/>
      <c r="K21" s="37"/>
      <c r="L21" s="37"/>
      <c r="M21" s="37">
        <v>44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3"/>
        <v>210</v>
      </c>
      <c r="Z21" s="9">
        <f t="shared" si="1"/>
        <v>0</v>
      </c>
      <c r="AA21" s="9">
        <f t="shared" si="2"/>
        <v>0</v>
      </c>
      <c r="AB21" s="37"/>
      <c r="AC21" s="39"/>
      <c r="AD21" s="9">
        <f t="shared" si="7"/>
        <v>0</v>
      </c>
      <c r="AE21" s="9">
        <f>M21+'01.06.2018'!AE21</f>
        <v>273</v>
      </c>
      <c r="AF21" s="9">
        <f>N21+'01.06.2018'!AF21</f>
        <v>0</v>
      </c>
      <c r="AG21" s="9">
        <f>O21+'01.06.2018'!AG21</f>
        <v>0</v>
      </c>
      <c r="AH21" s="9">
        <f>P21+'01.06.2018'!AH21</f>
        <v>0</v>
      </c>
      <c r="AI21" s="1">
        <f t="shared" si="4"/>
        <v>46</v>
      </c>
      <c r="AJ21" s="10">
        <f t="shared" si="8"/>
        <v>7</v>
      </c>
      <c r="AK21" s="10">
        <f t="shared" si="6"/>
        <v>4.5652173913043477</v>
      </c>
    </row>
    <row r="22" spans="1:37" ht="27.75" customHeight="1" x14ac:dyDescent="0.3">
      <c r="A22" s="25" t="s">
        <v>9</v>
      </c>
      <c r="B22" s="25" t="s">
        <v>24</v>
      </c>
      <c r="C22" s="53">
        <f>'01.06.2018'!C22</f>
        <v>33217</v>
      </c>
      <c r="D22" s="1">
        <f t="shared" si="0"/>
        <v>2768.0833333333335</v>
      </c>
      <c r="E22" s="37">
        <v>14625</v>
      </c>
      <c r="F22" s="37"/>
      <c r="G22" s="37">
        <v>5916</v>
      </c>
      <c r="H22" s="37">
        <v>7020</v>
      </c>
      <c r="I22" s="37"/>
      <c r="J22" s="37"/>
      <c r="K22" s="37"/>
      <c r="L22" s="37"/>
      <c r="M22" s="37">
        <v>165</v>
      </c>
      <c r="N22" s="37"/>
      <c r="O22" s="37">
        <v>1545</v>
      </c>
      <c r="P22" s="37">
        <v>203</v>
      </c>
      <c r="Q22" s="37"/>
      <c r="R22" s="37"/>
      <c r="S22" s="37"/>
      <c r="T22" s="37"/>
      <c r="U22" s="37"/>
      <c r="V22" s="37"/>
      <c r="W22" s="37"/>
      <c r="X22" s="37"/>
      <c r="Y22" s="9">
        <f t="shared" si="3"/>
        <v>14460</v>
      </c>
      <c r="Z22" s="9">
        <f t="shared" si="1"/>
        <v>0</v>
      </c>
      <c r="AA22" s="9">
        <f t="shared" si="2"/>
        <v>4371</v>
      </c>
      <c r="AB22" s="57">
        <v>11</v>
      </c>
      <c r="AC22" s="39">
        <v>43312</v>
      </c>
      <c r="AD22" s="9">
        <f t="shared" si="7"/>
        <v>6817</v>
      </c>
      <c r="AE22" s="9">
        <f>M22+'01.06.2018'!AE22</f>
        <v>1715</v>
      </c>
      <c r="AF22" s="9">
        <f>N22+'01.06.2018'!AF22</f>
        <v>0</v>
      </c>
      <c r="AG22" s="9">
        <f>O22+'01.06.2018'!AG22</f>
        <v>7787.5</v>
      </c>
      <c r="AH22" s="9">
        <f>P22+'01.06.2018'!AH22</f>
        <v>1966</v>
      </c>
      <c r="AI22" s="1">
        <f t="shared" si="4"/>
        <v>1584</v>
      </c>
      <c r="AJ22" s="10">
        <f t="shared" si="8"/>
        <v>6.8029021284282143</v>
      </c>
      <c r="AK22" s="10">
        <f t="shared" si="6"/>
        <v>11.888257575757576</v>
      </c>
    </row>
    <row r="23" spans="1:37" ht="29.25" customHeight="1" x14ac:dyDescent="0.3">
      <c r="A23" s="25" t="s">
        <v>23</v>
      </c>
      <c r="B23" s="25" t="s">
        <v>25</v>
      </c>
      <c r="C23" s="53">
        <f>'01.06.2018'!C23</f>
        <v>120</v>
      </c>
      <c r="D23" s="1">
        <f t="shared" si="0"/>
        <v>10</v>
      </c>
      <c r="E23" s="37">
        <v>121</v>
      </c>
      <c r="F23" s="37"/>
      <c r="G23" s="37"/>
      <c r="H23" s="37"/>
      <c r="I23" s="37"/>
      <c r="J23" s="37"/>
      <c r="K23" s="37"/>
      <c r="L23" s="37"/>
      <c r="M23" s="37">
        <v>11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3"/>
        <v>110</v>
      </c>
      <c r="Z23" s="9">
        <f t="shared" si="1"/>
        <v>0</v>
      </c>
      <c r="AA23" s="9">
        <f t="shared" si="2"/>
        <v>0</v>
      </c>
      <c r="AB23" s="37"/>
      <c r="AC23" s="39"/>
      <c r="AD23" s="9">
        <f t="shared" si="7"/>
        <v>0</v>
      </c>
      <c r="AE23" s="9">
        <f>M23+'01.06.2018'!AE23</f>
        <v>193</v>
      </c>
      <c r="AF23" s="9">
        <f>N23+'01.06.2018'!AF23</f>
        <v>0</v>
      </c>
      <c r="AG23" s="9">
        <f>O23+'01.06.2018'!AG23</f>
        <v>0</v>
      </c>
      <c r="AH23" s="9">
        <f>P23+'01.06.2018'!AH23</f>
        <v>0</v>
      </c>
      <c r="AI23" s="1">
        <f t="shared" si="4"/>
        <v>32</v>
      </c>
      <c r="AJ23" s="10">
        <f t="shared" si="8"/>
        <v>11</v>
      </c>
      <c r="AK23" s="10">
        <f t="shared" si="6"/>
        <v>3.4375</v>
      </c>
    </row>
    <row r="24" spans="1:37" ht="36.75" customHeight="1" x14ac:dyDescent="0.3">
      <c r="A24" s="25" t="s">
        <v>60</v>
      </c>
      <c r="B24" s="25" t="s">
        <v>61</v>
      </c>
      <c r="C24" s="53">
        <f>'01.06.2018'!C24</f>
        <v>90</v>
      </c>
      <c r="D24" s="1">
        <f t="shared" si="0"/>
        <v>7.5</v>
      </c>
      <c r="E24" s="37">
        <v>181</v>
      </c>
      <c r="F24" s="37"/>
      <c r="G24" s="37"/>
      <c r="H24" s="37"/>
      <c r="I24" s="37"/>
      <c r="J24" s="37"/>
      <c r="K24" s="37"/>
      <c r="L24" s="37"/>
      <c r="M24" s="37">
        <v>18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3"/>
        <v>163</v>
      </c>
      <c r="Z24" s="9">
        <f t="shared" si="1"/>
        <v>0</v>
      </c>
      <c r="AA24" s="9">
        <f t="shared" si="2"/>
        <v>0</v>
      </c>
      <c r="AB24" s="37"/>
      <c r="AC24" s="39"/>
      <c r="AD24" s="9">
        <f t="shared" si="7"/>
        <v>0</v>
      </c>
      <c r="AE24" s="9">
        <f>M24+'01.06.2018'!AE24</f>
        <v>128</v>
      </c>
      <c r="AF24" s="9">
        <f>N24+'01.06.2018'!AF24</f>
        <v>0</v>
      </c>
      <c r="AG24" s="9">
        <f>O24+'01.06.2018'!AG24</f>
        <v>0</v>
      </c>
      <c r="AH24" s="9">
        <f>P24+'01.06.2018'!AH24</f>
        <v>0</v>
      </c>
      <c r="AI24" s="1">
        <f t="shared" si="4"/>
        <v>21</v>
      </c>
      <c r="AJ24" s="10">
        <f t="shared" si="8"/>
        <v>21.733333333333334</v>
      </c>
      <c r="AK24" s="10">
        <f t="shared" si="6"/>
        <v>7.7619047619047619</v>
      </c>
    </row>
    <row r="25" spans="1:37" ht="34.5" customHeight="1" x14ac:dyDescent="0.3">
      <c r="A25" s="25" t="s">
        <v>60</v>
      </c>
      <c r="B25" s="25" t="s">
        <v>44</v>
      </c>
      <c r="C25" s="53">
        <f>'01.06.2018'!C25</f>
        <v>311189</v>
      </c>
      <c r="D25" s="1">
        <f t="shared" si="0"/>
        <v>25932.416666666668</v>
      </c>
      <c r="E25" s="43">
        <v>243440.6</v>
      </c>
      <c r="F25" s="37"/>
      <c r="G25" s="43">
        <v>784</v>
      </c>
      <c r="H25" s="37">
        <v>67900</v>
      </c>
      <c r="I25" s="43"/>
      <c r="J25" s="37"/>
      <c r="K25" s="37"/>
      <c r="L25" s="37"/>
      <c r="M25" s="43">
        <f>3392.5+23746.7+47.7</f>
        <v>27186.9</v>
      </c>
      <c r="N25" s="37"/>
      <c r="O25" s="37">
        <v>208</v>
      </c>
      <c r="P25" s="37">
        <v>8816</v>
      </c>
      <c r="Q25" s="43"/>
      <c r="R25" s="37"/>
      <c r="S25" s="37"/>
      <c r="T25" s="43"/>
      <c r="U25" s="37"/>
      <c r="V25" s="37"/>
      <c r="W25" s="43"/>
      <c r="X25" s="43"/>
      <c r="Y25" s="44">
        <f t="shared" si="3"/>
        <v>216253.7</v>
      </c>
      <c r="Z25" s="9">
        <f t="shared" si="1"/>
        <v>0</v>
      </c>
      <c r="AA25" s="44">
        <f t="shared" si="2"/>
        <v>576</v>
      </c>
      <c r="AB25" s="57">
        <v>576</v>
      </c>
      <c r="AC25" s="39">
        <v>43374</v>
      </c>
      <c r="AD25" s="9">
        <f t="shared" si="7"/>
        <v>59084</v>
      </c>
      <c r="AE25" s="44">
        <f>M25+'01.06.2018'!AE25</f>
        <v>101121.18</v>
      </c>
      <c r="AF25" s="9">
        <f>N25+'01.06.2018'!AF25</f>
        <v>0</v>
      </c>
      <c r="AG25" s="44">
        <f>O25+'01.06.2018'!AG25</f>
        <v>40208</v>
      </c>
      <c r="AH25" s="9">
        <f>P25+'01.06.2018'!AH25</f>
        <v>64948</v>
      </c>
      <c r="AI25" s="1">
        <f t="shared" si="4"/>
        <v>23555</v>
      </c>
      <c r="AJ25" s="10">
        <f t="shared" si="8"/>
        <v>8.3613379650308985</v>
      </c>
      <c r="AK25" s="10">
        <f t="shared" si="6"/>
        <v>9.2052515389513907</v>
      </c>
    </row>
    <row r="26" spans="1:37" ht="31.5" customHeight="1" x14ac:dyDescent="0.3">
      <c r="A26" s="25" t="s">
        <v>11</v>
      </c>
      <c r="B26" s="25" t="s">
        <v>39</v>
      </c>
      <c r="C26" s="53">
        <f>'01.06.2018'!C26</f>
        <v>31429</v>
      </c>
      <c r="D26" s="1">
        <f t="shared" si="0"/>
        <v>2619.0833333333335</v>
      </c>
      <c r="E26" s="37">
        <v>17120</v>
      </c>
      <c r="F26" s="37"/>
      <c r="G26" s="37">
        <v>3350</v>
      </c>
      <c r="H26" s="37">
        <v>12</v>
      </c>
      <c r="I26" s="37"/>
      <c r="J26" s="37"/>
      <c r="K26" s="37"/>
      <c r="L26" s="37"/>
      <c r="M26" s="37">
        <v>1067</v>
      </c>
      <c r="N26" s="37"/>
      <c r="O26" s="37">
        <v>528</v>
      </c>
      <c r="P26" s="37">
        <v>9</v>
      </c>
      <c r="Q26" s="37"/>
      <c r="R26" s="37"/>
      <c r="S26" s="37"/>
      <c r="T26" s="37"/>
      <c r="U26" s="37"/>
      <c r="V26" s="37"/>
      <c r="W26" s="37"/>
      <c r="X26" s="37"/>
      <c r="Y26" s="9">
        <f t="shared" si="3"/>
        <v>16053</v>
      </c>
      <c r="Z26" s="9">
        <f t="shared" si="1"/>
        <v>0</v>
      </c>
      <c r="AA26" s="9">
        <f t="shared" si="2"/>
        <v>2822</v>
      </c>
      <c r="AB26" s="57">
        <v>63</v>
      </c>
      <c r="AC26" s="39">
        <v>43435</v>
      </c>
      <c r="AD26" s="9">
        <f t="shared" si="7"/>
        <v>3</v>
      </c>
      <c r="AE26" s="9">
        <f>M26+'01.06.2018'!AE26</f>
        <v>5278</v>
      </c>
      <c r="AF26" s="9">
        <f>N26+'01.06.2018'!AF26</f>
        <v>0</v>
      </c>
      <c r="AG26" s="9">
        <f>O26+'01.06.2018'!AG26</f>
        <v>4007</v>
      </c>
      <c r="AH26" s="9">
        <f>P26+'01.06.2018'!AH26</f>
        <v>118</v>
      </c>
      <c r="AI26" s="1">
        <f t="shared" si="4"/>
        <v>1548</v>
      </c>
      <c r="AJ26" s="10">
        <f t="shared" si="8"/>
        <v>7.2067199083648852</v>
      </c>
      <c r="AK26" s="10">
        <f t="shared" si="6"/>
        <v>12.193152454780362</v>
      </c>
    </row>
    <row r="27" spans="1:37" ht="32.25" customHeight="1" x14ac:dyDescent="0.3">
      <c r="A27" s="25" t="s">
        <v>12</v>
      </c>
      <c r="B27" s="25" t="s">
        <v>28</v>
      </c>
      <c r="C27" s="53">
        <f>'01.06.2018'!C27</f>
        <v>39468</v>
      </c>
      <c r="D27" s="1">
        <f t="shared" si="0"/>
        <v>3289</v>
      </c>
      <c r="E27" s="37">
        <v>20078</v>
      </c>
      <c r="F27" s="37"/>
      <c r="G27" s="37"/>
      <c r="H27" s="37"/>
      <c r="I27" s="37"/>
      <c r="J27" s="37"/>
      <c r="K27" s="37"/>
      <c r="L27" s="37"/>
      <c r="M27" s="37">
        <v>2437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3"/>
        <v>17641</v>
      </c>
      <c r="Z27" s="9">
        <f t="shared" si="1"/>
        <v>0</v>
      </c>
      <c r="AA27" s="9">
        <f t="shared" si="2"/>
        <v>0</v>
      </c>
      <c r="AB27" s="37"/>
      <c r="AC27" s="39"/>
      <c r="AD27" s="9">
        <f t="shared" si="7"/>
        <v>0</v>
      </c>
      <c r="AE27" s="9">
        <f>M27+'01.06.2018'!AE27</f>
        <v>12646</v>
      </c>
      <c r="AF27" s="9">
        <f>N27+'01.06.2018'!AF27</f>
        <v>0</v>
      </c>
      <c r="AG27" s="9">
        <f>O27+'01.06.2018'!AG27</f>
        <v>0</v>
      </c>
      <c r="AH27" s="9">
        <f>P27+'01.06.2018'!AH27</f>
        <v>0</v>
      </c>
      <c r="AI27" s="1">
        <f t="shared" si="4"/>
        <v>2108</v>
      </c>
      <c r="AJ27" s="10">
        <f t="shared" si="8"/>
        <v>5.3636363636363633</v>
      </c>
      <c r="AK27" s="10">
        <f t="shared" si="6"/>
        <v>8.3685958254269455</v>
      </c>
    </row>
    <row r="28" spans="1:37" ht="31.5" customHeight="1" x14ac:dyDescent="0.3">
      <c r="A28" s="25" t="s">
        <v>29</v>
      </c>
      <c r="B28" s="25" t="s">
        <v>30</v>
      </c>
      <c r="C28" s="53">
        <f>'01.06.2018'!C28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3"/>
        <v>0</v>
      </c>
      <c r="Z28" s="9">
        <f t="shared" si="1"/>
        <v>0</v>
      </c>
      <c r="AA28" s="9">
        <f t="shared" si="2"/>
        <v>0</v>
      </c>
      <c r="AB28" s="37"/>
      <c r="AC28" s="39"/>
      <c r="AD28" s="9">
        <f t="shared" si="7"/>
        <v>0</v>
      </c>
      <c r="AE28" s="9">
        <f>M28+'01.06.2018'!AE28</f>
        <v>113</v>
      </c>
      <c r="AF28" s="9">
        <f>N28+'01.06.2018'!AF28</f>
        <v>0</v>
      </c>
      <c r="AG28" s="9">
        <f>O28+'01.06.2018'!AG28</f>
        <v>0</v>
      </c>
      <c r="AH28" s="9">
        <f>P28+'01.06.2018'!AH28</f>
        <v>0</v>
      </c>
      <c r="AI28" s="1">
        <f t="shared" si="4"/>
        <v>19</v>
      </c>
      <c r="AJ28" s="10">
        <f t="shared" si="8"/>
        <v>0</v>
      </c>
      <c r="AK28" s="10">
        <f t="shared" si="6"/>
        <v>0</v>
      </c>
    </row>
    <row r="29" spans="1:37" ht="29.25" customHeight="1" x14ac:dyDescent="0.3">
      <c r="A29" s="25" t="s">
        <v>26</v>
      </c>
      <c r="B29" s="25" t="s">
        <v>27</v>
      </c>
      <c r="C29" s="53">
        <f>'01.06.2018'!C29</f>
        <v>42246</v>
      </c>
      <c r="D29" s="1">
        <f t="shared" si="0"/>
        <v>3520.5</v>
      </c>
      <c r="E29" s="37">
        <v>54353</v>
      </c>
      <c r="F29" s="37"/>
      <c r="G29" s="37"/>
      <c r="H29" s="37"/>
      <c r="I29" s="37"/>
      <c r="J29" s="37"/>
      <c r="K29" s="37"/>
      <c r="L29" s="37"/>
      <c r="M29" s="37">
        <v>218</v>
      </c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3"/>
        <v>54135</v>
      </c>
      <c r="Z29" s="9">
        <f t="shared" si="1"/>
        <v>0</v>
      </c>
      <c r="AA29" s="9">
        <f t="shared" si="2"/>
        <v>0</v>
      </c>
      <c r="AB29" s="37"/>
      <c r="AC29" s="39"/>
      <c r="AD29" s="9">
        <f t="shared" si="7"/>
        <v>0</v>
      </c>
      <c r="AE29" s="9">
        <f>M29+'01.06.2018'!AE29</f>
        <v>265</v>
      </c>
      <c r="AF29" s="9">
        <f>N29+'01.06.2018'!AF29</f>
        <v>0</v>
      </c>
      <c r="AG29" s="9">
        <f>O29+'01.06.2018'!AG29</f>
        <v>0</v>
      </c>
      <c r="AH29" s="9">
        <f>P29+'01.06.2018'!AH29</f>
        <v>0</v>
      </c>
      <c r="AI29" s="1">
        <f t="shared" si="4"/>
        <v>44</v>
      </c>
      <c r="AJ29" s="10">
        <f t="shared" si="8"/>
        <v>15.377077119727311</v>
      </c>
      <c r="AK29" s="10">
        <f t="shared" si="6"/>
        <v>1230.340909090909</v>
      </c>
    </row>
    <row r="30" spans="1:37" ht="32.25" customHeight="1" x14ac:dyDescent="0.3">
      <c r="A30" s="25" t="s">
        <v>10</v>
      </c>
      <c r="B30" s="25" t="s">
        <v>38</v>
      </c>
      <c r="C30" s="53">
        <f>'01.06.2018'!C30</f>
        <v>24179</v>
      </c>
      <c r="D30" s="1">
        <f t="shared" si="0"/>
        <v>2014.9166666666667</v>
      </c>
      <c r="E30" s="37">
        <v>40000</v>
      </c>
      <c r="F30" s="37"/>
      <c r="G30" s="37"/>
      <c r="H30" s="37"/>
      <c r="I30" s="37"/>
      <c r="J30" s="37"/>
      <c r="K30" s="37"/>
      <c r="L30" s="37"/>
      <c r="M30" s="37">
        <v>0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3"/>
        <v>40000</v>
      </c>
      <c r="Z30" s="9">
        <f t="shared" si="1"/>
        <v>0</v>
      </c>
      <c r="AA30" s="9">
        <f t="shared" si="2"/>
        <v>0</v>
      </c>
      <c r="AB30" s="37"/>
      <c r="AC30" s="39"/>
      <c r="AD30" s="9">
        <f t="shared" si="7"/>
        <v>0</v>
      </c>
      <c r="AE30" s="9">
        <f>M30+'01.06.2018'!AE30</f>
        <v>159</v>
      </c>
      <c r="AF30" s="9">
        <f>N30+'01.06.2018'!AF30</f>
        <v>0</v>
      </c>
      <c r="AG30" s="9">
        <f>O30+'01.06.2018'!AG30</f>
        <v>0</v>
      </c>
      <c r="AH30" s="9">
        <f>P30+'01.06.2018'!AH30</f>
        <v>0</v>
      </c>
      <c r="AI30" s="1">
        <f t="shared" si="4"/>
        <v>27</v>
      </c>
      <c r="AJ30" s="10">
        <f t="shared" si="8"/>
        <v>19.851937631829273</v>
      </c>
      <c r="AK30" s="10">
        <f t="shared" si="6"/>
        <v>1481.4814814814815</v>
      </c>
    </row>
    <row r="31" spans="1:37" ht="31.5" customHeight="1" x14ac:dyDescent="0.3">
      <c r="A31" s="25" t="s">
        <v>14</v>
      </c>
      <c r="B31" s="25" t="s">
        <v>38</v>
      </c>
      <c r="C31" s="53">
        <f>'01.06.2018'!C31</f>
        <v>217607</v>
      </c>
      <c r="D31" s="1">
        <f t="shared" si="0"/>
        <v>18133.916666666668</v>
      </c>
      <c r="E31" s="37">
        <v>98834</v>
      </c>
      <c r="F31" s="37"/>
      <c r="G31" s="37"/>
      <c r="H31" s="37">
        <v>13172</v>
      </c>
      <c r="I31" s="37"/>
      <c r="J31" s="37"/>
      <c r="K31" s="37"/>
      <c r="L31" s="37">
        <v>47800</v>
      </c>
      <c r="M31" s="37">
        <v>16522</v>
      </c>
      <c r="N31" s="37"/>
      <c r="O31" s="37">
        <v>1772</v>
      </c>
      <c r="P31" s="37">
        <v>4848</v>
      </c>
      <c r="Q31" s="37"/>
      <c r="R31" s="37"/>
      <c r="S31" s="37"/>
      <c r="T31" s="37"/>
      <c r="U31" s="37"/>
      <c r="V31" s="37"/>
      <c r="W31" s="37">
        <v>4800</v>
      </c>
      <c r="X31" s="37"/>
      <c r="Y31" s="9">
        <f t="shared" si="3"/>
        <v>82312</v>
      </c>
      <c r="Z31" s="9">
        <f t="shared" si="1"/>
        <v>0</v>
      </c>
      <c r="AA31" s="9">
        <f t="shared" si="2"/>
        <v>3028</v>
      </c>
      <c r="AB31" s="58" t="s">
        <v>121</v>
      </c>
      <c r="AC31" s="52" t="s">
        <v>122</v>
      </c>
      <c r="AD31" s="9">
        <f t="shared" si="7"/>
        <v>51324</v>
      </c>
      <c r="AE31" s="9">
        <f>M31+'01.06.2018'!AE31</f>
        <v>77110</v>
      </c>
      <c r="AF31" s="9">
        <f>N31+'01.06.2018'!AF31</f>
        <v>0</v>
      </c>
      <c r="AG31" s="9">
        <f>O31+'01.06.2018'!AG31</f>
        <v>25954</v>
      </c>
      <c r="AH31" s="9">
        <f>P31+'01.06.2018'!AH31</f>
        <v>36791</v>
      </c>
      <c r="AI31" s="1">
        <f t="shared" si="4"/>
        <v>17177</v>
      </c>
      <c r="AJ31" s="10">
        <f t="shared" si="8"/>
        <v>4.7060986089601897</v>
      </c>
      <c r="AK31" s="10">
        <f t="shared" si="6"/>
        <v>4.9682715258776273</v>
      </c>
    </row>
    <row r="32" spans="1:37" ht="39.75" customHeight="1" x14ac:dyDescent="0.3">
      <c r="A32" s="25" t="s">
        <v>62</v>
      </c>
      <c r="B32" s="25" t="s">
        <v>68</v>
      </c>
      <c r="C32" s="53">
        <f>'01.06.2018'!C32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3"/>
        <v>0</v>
      </c>
      <c r="Z32" s="9">
        <f t="shared" si="1"/>
        <v>0</v>
      </c>
      <c r="AA32" s="9">
        <f t="shared" si="2"/>
        <v>0</v>
      </c>
      <c r="AB32" s="37"/>
      <c r="AC32" s="39"/>
      <c r="AD32" s="9">
        <f t="shared" si="7"/>
        <v>0</v>
      </c>
      <c r="AE32" s="9">
        <f>M32+'01.06.2018'!AE32</f>
        <v>0</v>
      </c>
      <c r="AF32" s="9">
        <f>N32+'01.06.2018'!AF32</f>
        <v>0</v>
      </c>
      <c r="AG32" s="9">
        <f>O32+'01.06.2018'!AG32</f>
        <v>0</v>
      </c>
      <c r="AH32" s="9">
        <f>P32+'01.06.2018'!AH32</f>
        <v>0</v>
      </c>
      <c r="AI32" s="1">
        <f t="shared" si="4"/>
        <v>0</v>
      </c>
      <c r="AJ32" s="10">
        <f t="shared" si="8"/>
        <v>0</v>
      </c>
      <c r="AK32" s="10" t="e">
        <f t="shared" si="6"/>
        <v>#DIV/0!</v>
      </c>
    </row>
    <row r="33" spans="1:38" ht="36" customHeight="1" x14ac:dyDescent="0.3">
      <c r="A33" s="25" t="s">
        <v>63</v>
      </c>
      <c r="B33" s="25" t="s">
        <v>64</v>
      </c>
      <c r="C33" s="53">
        <f>'01.06.2018'!C33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3"/>
        <v>0</v>
      </c>
      <c r="Z33" s="9">
        <f t="shared" si="1"/>
        <v>0</v>
      </c>
      <c r="AA33" s="9">
        <f t="shared" si="2"/>
        <v>0</v>
      </c>
      <c r="AB33" s="37"/>
      <c r="AC33" s="39"/>
      <c r="AD33" s="9">
        <f t="shared" si="7"/>
        <v>0</v>
      </c>
      <c r="AE33" s="9">
        <f>M33+'01.06.2018'!AE33</f>
        <v>0</v>
      </c>
      <c r="AF33" s="9">
        <f>N33+'01.06.2018'!AF33</f>
        <v>0</v>
      </c>
      <c r="AG33" s="9">
        <f>O33+'01.06.2018'!AG33</f>
        <v>0</v>
      </c>
      <c r="AH33" s="9">
        <f>P33+'01.06.2018'!AH33</f>
        <v>0</v>
      </c>
      <c r="AI33" s="1">
        <f t="shared" si="4"/>
        <v>0</v>
      </c>
      <c r="AJ33" s="10">
        <f t="shared" si="8"/>
        <v>0</v>
      </c>
      <c r="AK33" s="10" t="e">
        <f t="shared" si="6"/>
        <v>#DIV/0!</v>
      </c>
    </row>
    <row r="34" spans="1:38" ht="48.75" customHeight="1" x14ac:dyDescent="0.3">
      <c r="A34" s="26" t="s">
        <v>65</v>
      </c>
      <c r="B34" s="27" t="s">
        <v>67</v>
      </c>
      <c r="C34" s="53">
        <f>'01.06.2018'!C34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3"/>
        <v>0</v>
      </c>
      <c r="Z34" s="9">
        <f t="shared" si="1"/>
        <v>0</v>
      </c>
      <c r="AA34" s="9">
        <f t="shared" si="2"/>
        <v>0</v>
      </c>
      <c r="AB34" s="37"/>
      <c r="AC34" s="39"/>
      <c r="AD34" s="9">
        <f t="shared" si="7"/>
        <v>0</v>
      </c>
      <c r="AE34" s="9">
        <f>M34+'01.06.2018'!AE34</f>
        <v>0</v>
      </c>
      <c r="AF34" s="9">
        <f>N34+'01.06.2018'!AF34</f>
        <v>0</v>
      </c>
      <c r="AG34" s="9">
        <f>O34+'01.06.2018'!AG34</f>
        <v>0</v>
      </c>
      <c r="AH34" s="9">
        <f>P34+'01.06.2018'!AH34</f>
        <v>0</v>
      </c>
      <c r="AI34" s="1">
        <f t="shared" si="4"/>
        <v>0</v>
      </c>
      <c r="AJ34" s="10">
        <f t="shared" si="8"/>
        <v>0</v>
      </c>
      <c r="AK34" s="10" t="e">
        <f t="shared" si="6"/>
        <v>#DIV/0!</v>
      </c>
    </row>
    <row r="35" spans="1:38" ht="55.5" customHeight="1" x14ac:dyDescent="0.3">
      <c r="A35" s="26" t="s">
        <v>65</v>
      </c>
      <c r="B35" s="27" t="s">
        <v>66</v>
      </c>
      <c r="C35" s="53">
        <f>'01.06.2018'!C35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3"/>
        <v>0</v>
      </c>
      <c r="Z35" s="9">
        <f t="shared" si="1"/>
        <v>0</v>
      </c>
      <c r="AA35" s="9">
        <f t="shared" si="2"/>
        <v>0</v>
      </c>
      <c r="AB35" s="37"/>
      <c r="AC35" s="39"/>
      <c r="AD35" s="9">
        <f t="shared" si="7"/>
        <v>0</v>
      </c>
      <c r="AE35" s="9">
        <f>M35+'01.06.2018'!AE35</f>
        <v>0</v>
      </c>
      <c r="AF35" s="9">
        <f>N35+'01.06.2018'!AF35</f>
        <v>0</v>
      </c>
      <c r="AG35" s="9">
        <f>O35+'01.06.2018'!AG35</f>
        <v>0</v>
      </c>
      <c r="AH35" s="9">
        <f>P35+'01.06.2018'!AH35</f>
        <v>0</v>
      </c>
      <c r="AI35" s="1">
        <f t="shared" si="4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3">
      <c r="A36" s="69" t="s">
        <v>17</v>
      </c>
      <c r="B36" s="69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3">
      <c r="A37" s="25" t="s">
        <v>15</v>
      </c>
      <c r="B37" s="25" t="s">
        <v>41</v>
      </c>
      <c r="C37" s="53">
        <f>'01.06.2018'!C37</f>
        <v>91490</v>
      </c>
      <c r="D37" s="1">
        <f t="shared" si="0"/>
        <v>7624.166666666667</v>
      </c>
      <c r="E37" s="37">
        <v>142220</v>
      </c>
      <c r="F37" s="37"/>
      <c r="G37" s="37"/>
      <c r="H37" s="37"/>
      <c r="I37" s="37"/>
      <c r="J37" s="40"/>
      <c r="K37" s="40"/>
      <c r="L37" s="40"/>
      <c r="M37" s="37">
        <v>4092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3"/>
        <v>138128</v>
      </c>
      <c r="Z37" s="9">
        <f t="shared" si="1"/>
        <v>0</v>
      </c>
      <c r="AA37" s="9">
        <f t="shared" si="2"/>
        <v>0</v>
      </c>
      <c r="AB37" s="40"/>
      <c r="AC37" s="41"/>
      <c r="AD37" s="9">
        <f t="shared" si="7"/>
        <v>0</v>
      </c>
      <c r="AE37" s="9">
        <f>M37+'01.06.2018'!AE37</f>
        <v>23112</v>
      </c>
      <c r="AF37" s="9">
        <f>N37+'01.06.2018'!AF37</f>
        <v>0</v>
      </c>
      <c r="AG37" s="9">
        <f>O37+'01.06.2018'!AG37</f>
        <v>0</v>
      </c>
      <c r="AH37" s="9">
        <f>P37+'01.06.2018'!AH37</f>
        <v>0</v>
      </c>
      <c r="AI37" s="1">
        <f t="shared" si="4"/>
        <v>3852</v>
      </c>
      <c r="AJ37" s="10">
        <f>(Y37+Z37+AA37)/D37</f>
        <v>18.117127554924036</v>
      </c>
      <c r="AK37" s="10">
        <f>(Y37+Z37+AA37)/AI37</f>
        <v>35.858774662512978</v>
      </c>
    </row>
    <row r="38" spans="1:38" ht="40.5" customHeight="1" x14ac:dyDescent="0.3">
      <c r="A38" s="25" t="s">
        <v>33</v>
      </c>
      <c r="B38" s="25" t="s">
        <v>43</v>
      </c>
      <c r="C38" s="53">
        <f>'01.06.2018'!C38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3"/>
        <v>0</v>
      </c>
      <c r="Z38" s="9">
        <f t="shared" si="1"/>
        <v>0</v>
      </c>
      <c r="AA38" s="9">
        <f t="shared" si="2"/>
        <v>0</v>
      </c>
      <c r="AB38" s="40"/>
      <c r="AC38" s="41"/>
      <c r="AD38" s="9">
        <f t="shared" si="7"/>
        <v>0</v>
      </c>
      <c r="AE38" s="9">
        <f>M38+'01.06.2018'!AE38</f>
        <v>0</v>
      </c>
      <c r="AF38" s="9">
        <f>N38+'01.06.2018'!AF38</f>
        <v>0</v>
      </c>
      <c r="AG38" s="9">
        <f>O38+'01.06.2018'!AG38</f>
        <v>0</v>
      </c>
      <c r="AH38" s="9">
        <f>P38+'01.06.2018'!AH38</f>
        <v>0</v>
      </c>
      <c r="AI38" s="1">
        <f t="shared" si="4"/>
        <v>0</v>
      </c>
      <c r="AJ38" s="10">
        <f t="shared" ref="AJ38:AJ40" si="9">(Y38+Z38+AA38)/D38</f>
        <v>0</v>
      </c>
      <c r="AK38" s="10" t="e">
        <f t="shared" si="6"/>
        <v>#DIV/0!</v>
      </c>
    </row>
    <row r="39" spans="1:38" ht="43.5" customHeight="1" x14ac:dyDescent="0.3">
      <c r="A39" s="25" t="s">
        <v>16</v>
      </c>
      <c r="B39" s="25" t="s">
        <v>31</v>
      </c>
      <c r="C39" s="53">
        <f>'01.06.2018'!C39</f>
        <v>157920</v>
      </c>
      <c r="D39" s="1">
        <f t="shared" si="0"/>
        <v>13160</v>
      </c>
      <c r="E39" s="37">
        <v>284894</v>
      </c>
      <c r="F39" s="37"/>
      <c r="G39" s="37"/>
      <c r="H39" s="37"/>
      <c r="I39" s="37"/>
      <c r="J39" s="40"/>
      <c r="K39" s="40"/>
      <c r="L39" s="40"/>
      <c r="M39" s="37">
        <v>9060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3"/>
        <v>275834</v>
      </c>
      <c r="Z39" s="9">
        <f t="shared" si="1"/>
        <v>0</v>
      </c>
      <c r="AA39" s="9">
        <f t="shared" si="2"/>
        <v>0</v>
      </c>
      <c r="AB39" s="40"/>
      <c r="AC39" s="41"/>
      <c r="AD39" s="9">
        <f t="shared" si="7"/>
        <v>0</v>
      </c>
      <c r="AE39" s="9">
        <f>M39+'01.06.2018'!AE39</f>
        <v>48126</v>
      </c>
      <c r="AF39" s="9">
        <f>N39+'01.06.2018'!AF39</f>
        <v>0</v>
      </c>
      <c r="AG39" s="9">
        <f>O39+'01.06.2018'!AG39</f>
        <v>0</v>
      </c>
      <c r="AH39" s="9">
        <f>P39+'01.06.2018'!AH39</f>
        <v>0</v>
      </c>
      <c r="AI39" s="1">
        <f t="shared" si="4"/>
        <v>8021</v>
      </c>
      <c r="AJ39" s="10">
        <f t="shared" si="9"/>
        <v>20.960030395136776</v>
      </c>
      <c r="AK39" s="10">
        <f t="shared" si="6"/>
        <v>34.388978930307943</v>
      </c>
    </row>
    <row r="40" spans="1:38" ht="34.5" customHeight="1" x14ac:dyDescent="0.3">
      <c r="A40" s="28" t="s">
        <v>16</v>
      </c>
      <c r="B40" s="28" t="s">
        <v>32</v>
      </c>
      <c r="C40" s="53">
        <f>'01.06.2018'!C40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3"/>
        <v>0</v>
      </c>
      <c r="Z40" s="9">
        <f t="shared" si="1"/>
        <v>0</v>
      </c>
      <c r="AA40" s="9">
        <f t="shared" si="2"/>
        <v>0</v>
      </c>
      <c r="AB40" s="40"/>
      <c r="AC40" s="41"/>
      <c r="AD40" s="9">
        <f t="shared" si="7"/>
        <v>0</v>
      </c>
      <c r="AE40" s="9">
        <f>M40+'01.06.2018'!AE40</f>
        <v>0</v>
      </c>
      <c r="AF40" s="9">
        <f>N40+'01.06.2018'!AF40</f>
        <v>0</v>
      </c>
      <c r="AG40" s="9">
        <f>O40+'01.06.2018'!AG40</f>
        <v>0</v>
      </c>
      <c r="AH40" s="9">
        <f>P40+'01.06.2018'!AH40</f>
        <v>0</v>
      </c>
      <c r="AI40" s="1">
        <f>ROUND((AE40+AF40+AG40)/$AL$3,0)</f>
        <v>0</v>
      </c>
      <c r="AJ40" s="10">
        <f t="shared" si="9"/>
        <v>0</v>
      </c>
      <c r="AK40" s="10" t="e">
        <f>(Y40+Z40+AA40)/AI40</f>
        <v>#DIV/0!</v>
      </c>
    </row>
    <row r="41" spans="1:38" ht="15.75" customHeight="1" x14ac:dyDescent="0.3">
      <c r="A41" s="73" t="s">
        <v>99</v>
      </c>
      <c r="B41" s="73"/>
      <c r="C41" s="7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6" t="s">
        <v>123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62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ht="15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ht="15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ht="15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ht="15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ht="15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ht="15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ht="15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EVj28HNJtWVdbWusEZAB0k4vVv+WvGkfN6msWddmMJiR+SdAwMeTiLrEWP/tpkPLgbE7VZovUapTU0WljaSS8w==" saltValue="x4iZpYOW3+O9Zfdii6BTYw==" spinCount="100000" sheet="1" objects="1" scenarios="1" formatCells="0" selectLockedCells="1"/>
  <mergeCells count="21"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  <mergeCell ref="Q2:S2"/>
    <mergeCell ref="T2:V2"/>
    <mergeCell ref="W2:W3"/>
    <mergeCell ref="X2:X3"/>
    <mergeCell ref="A41:C41"/>
    <mergeCell ref="A1:F1"/>
    <mergeCell ref="A2:A3"/>
    <mergeCell ref="B2:B3"/>
    <mergeCell ref="C2:C3"/>
    <mergeCell ref="D2:D3"/>
    <mergeCell ref="E2:H2"/>
  </mergeCells>
  <pageMargins left="0.25" right="0.25" top="0.75" bottom="0.75" header="0.3" footer="0.3"/>
  <pageSetup paperSize="9" scale="31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A51188F6-B616-4879-A94C-38502D3B3C02}">
            <xm:f>'01.06.2018'!Y6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885B2937-362F-4DF5-9EDE-6E4B5D2299DA}">
            <xm:f>'01.06.2018'!Y6</xm:f>
            <x14:dxf/>
          </x14:cfRule>
          <xm:sqref>E17:E35 E37:E40 E6:E15</xm:sqref>
        </x14:conditionalFormatting>
        <x14:conditionalFormatting xmlns:xm="http://schemas.microsoft.com/office/excel/2006/main">
          <x14:cfRule type="cellIs" priority="5" operator="notEqual" id="{4014CAD9-4893-4F5D-885F-641832621DDF}">
            <xm:f>'01.06.2018'!Z6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E0215BC4-2B7B-4788-929D-A7862FA79E30}">
            <xm:f>'01.06.2018'!Z6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A30A1973-C684-424A-A0DD-270A4AC5B88B}">
            <xm:f>'01.06.2018'!AA6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B21B217B-B050-4AA9-95B7-7E75BE771BDB}">
            <xm:f>'01.06.2018'!AA6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F96A1DF5-4E7B-421F-998D-58D743B8CB35}">
            <xm:f>'01.06.2018'!AD6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7C753909-98D0-4047-B05A-66A6144FCF3D}">
            <xm:f>'01.06.2018'!AD6</xm:f>
            <x14:dxf/>
          </x14:cfRule>
          <xm:sqref>H6:H15 H17:H35 H37:H40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70" zoomScaleNormal="70" workbookViewId="0">
      <pane xSplit="2" ySplit="5" topLeftCell="C39" activePane="bottomRight" state="frozen"/>
      <selection activeCell="AH13" sqref="AH13"/>
      <selection pane="topRight" activeCell="AH13" sqref="AH13"/>
      <selection pane="bottomLeft" activeCell="AH13" sqref="AH13"/>
      <selection pane="bottomRight" activeCell="A41" sqref="A41:Q41"/>
    </sheetView>
  </sheetViews>
  <sheetFormatPr defaultColWidth="9.109375" defaultRowHeight="14.4" x14ac:dyDescent="0.3"/>
  <cols>
    <col min="1" max="1" width="18.5546875" style="7" customWidth="1"/>
    <col min="2" max="2" width="28" style="7" customWidth="1"/>
    <col min="3" max="3" width="11.5546875" style="7" customWidth="1"/>
    <col min="4" max="4" width="10.44140625" style="7" customWidth="1"/>
    <col min="5" max="5" width="13.109375" style="7" customWidth="1"/>
    <col min="6" max="6" width="10.33203125" style="7" customWidth="1"/>
    <col min="7" max="7" width="12.5546875" style="7" customWidth="1"/>
    <col min="8" max="8" width="11.6640625" style="23" customWidth="1"/>
    <col min="9" max="9" width="12.44140625" style="7" customWidth="1"/>
    <col min="10" max="10" width="9.33203125" style="7" customWidth="1"/>
    <col min="11" max="11" width="10.5546875" style="7" customWidth="1"/>
    <col min="12" max="12" width="11.33203125" style="23" customWidth="1"/>
    <col min="13" max="13" width="12.6640625" style="7" customWidth="1"/>
    <col min="14" max="14" width="10.5546875" style="7" customWidth="1"/>
    <col min="15" max="15" width="10.88671875" style="7" customWidth="1"/>
    <col min="16" max="16" width="11.88671875" style="23" customWidth="1"/>
    <col min="17" max="17" width="11.33203125" style="7" customWidth="1"/>
    <col min="18" max="18" width="8.88671875" style="7" customWidth="1"/>
    <col min="19" max="19" width="9.88671875" style="7" customWidth="1"/>
    <col min="20" max="20" width="10.109375" style="7" customWidth="1"/>
    <col min="21" max="21" width="9.33203125" style="7" customWidth="1"/>
    <col min="22" max="22" width="9.5546875" style="7" customWidth="1"/>
    <col min="23" max="23" width="10.44140625" style="7" customWidth="1"/>
    <col min="24" max="24" width="10.88671875" style="7" customWidth="1"/>
    <col min="25" max="25" width="13.5546875" style="7" customWidth="1"/>
    <col min="26" max="26" width="11" style="7" customWidth="1"/>
    <col min="27" max="27" width="12.109375" style="7" customWidth="1"/>
    <col min="28" max="28" width="11" style="7" customWidth="1"/>
    <col min="29" max="29" width="13.109375" style="7" customWidth="1"/>
    <col min="30" max="30" width="12.5546875" style="23" customWidth="1"/>
    <col min="31" max="31" width="13" style="7" customWidth="1"/>
    <col min="32" max="32" width="10.6640625" style="7" customWidth="1"/>
    <col min="33" max="33" width="11.33203125" style="7" customWidth="1"/>
    <col min="34" max="34" width="12.109375" style="7" customWidth="1"/>
    <col min="35" max="35" width="10" style="7" customWidth="1"/>
    <col min="36" max="36" width="10.88671875" style="7" customWidth="1"/>
    <col min="37" max="37" width="10.6640625" style="7" customWidth="1"/>
    <col min="38" max="38" width="17.33203125" style="7" hidden="1" customWidth="1"/>
    <col min="39" max="16384" width="9.109375" style="7"/>
  </cols>
  <sheetData>
    <row r="1" spans="1:38" ht="31.5" customHeight="1" x14ac:dyDescent="0.3">
      <c r="A1" s="74" t="s">
        <v>124</v>
      </c>
      <c r="B1" s="75"/>
      <c r="C1" s="75"/>
      <c r="D1" s="75"/>
      <c r="E1" s="75"/>
      <c r="F1" s="75"/>
      <c r="G1" s="46">
        <v>43313</v>
      </c>
      <c r="H1" s="21"/>
      <c r="I1" s="16"/>
      <c r="J1" s="16"/>
      <c r="K1" s="16"/>
      <c r="L1" s="21"/>
      <c r="M1" s="16"/>
      <c r="N1" s="16"/>
      <c r="O1" s="16"/>
      <c r="P1" s="21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21"/>
      <c r="AE1" s="30"/>
      <c r="AF1" s="30"/>
      <c r="AG1" s="30"/>
      <c r="AH1" s="30"/>
      <c r="AI1" s="30"/>
      <c r="AJ1" s="30"/>
    </row>
    <row r="2" spans="1:38" s="20" customFormat="1" ht="80.25" customHeight="1" x14ac:dyDescent="0.3">
      <c r="A2" s="65" t="s">
        <v>0</v>
      </c>
      <c r="B2" s="65" t="s">
        <v>21</v>
      </c>
      <c r="C2" s="65" t="s">
        <v>77</v>
      </c>
      <c r="D2" s="65" t="s">
        <v>13</v>
      </c>
      <c r="E2" s="76" t="s">
        <v>73</v>
      </c>
      <c r="F2" s="76"/>
      <c r="G2" s="76"/>
      <c r="H2" s="76"/>
      <c r="I2" s="66" t="s">
        <v>74</v>
      </c>
      <c r="J2" s="66"/>
      <c r="K2" s="66"/>
      <c r="L2" s="66"/>
      <c r="M2" s="77" t="s">
        <v>75</v>
      </c>
      <c r="N2" s="78"/>
      <c r="O2" s="78"/>
      <c r="P2" s="78"/>
      <c r="Q2" s="79" t="s">
        <v>69</v>
      </c>
      <c r="R2" s="80"/>
      <c r="S2" s="80"/>
      <c r="T2" s="81" t="s">
        <v>70</v>
      </c>
      <c r="U2" s="82"/>
      <c r="V2" s="82"/>
      <c r="W2" s="66" t="s">
        <v>46</v>
      </c>
      <c r="X2" s="66" t="s">
        <v>71</v>
      </c>
      <c r="Y2" s="76" t="s">
        <v>72</v>
      </c>
      <c r="Z2" s="76"/>
      <c r="AA2" s="76"/>
      <c r="AB2" s="76"/>
      <c r="AC2" s="76"/>
      <c r="AD2" s="76"/>
      <c r="AE2" s="67" t="s">
        <v>76</v>
      </c>
      <c r="AF2" s="68"/>
      <c r="AG2" s="68"/>
      <c r="AH2" s="68"/>
      <c r="AI2" s="65" t="s">
        <v>81</v>
      </c>
      <c r="AJ2" s="64" t="s">
        <v>42</v>
      </c>
      <c r="AK2" s="64"/>
      <c r="AL2" s="35">
        <v>43101</v>
      </c>
    </row>
    <row r="3" spans="1:38" s="18" customFormat="1" ht="174.75" customHeight="1" x14ac:dyDescent="0.3">
      <c r="A3" s="65"/>
      <c r="B3" s="65"/>
      <c r="C3" s="65"/>
      <c r="D3" s="65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6"/>
      <c r="X3" s="66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5"/>
      <c r="AJ3" s="54" t="s">
        <v>83</v>
      </c>
      <c r="AK3" s="55" t="s">
        <v>84</v>
      </c>
      <c r="AL3" s="36">
        <f>ROUND((G1-AL2)/30,0)</f>
        <v>7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3">
      <c r="A5" s="71" t="s">
        <v>1</v>
      </c>
      <c r="B5" s="72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3">
      <c r="A6" s="25" t="s">
        <v>2</v>
      </c>
      <c r="B6" s="25" t="s">
        <v>34</v>
      </c>
      <c r="C6" s="53">
        <f>'01.07.2018'!C6</f>
        <v>130498</v>
      </c>
      <c r="D6" s="1">
        <f t="shared" ref="D6:D40" si="0">C6/12</f>
        <v>10874.833333333334</v>
      </c>
      <c r="E6" s="37">
        <v>227835</v>
      </c>
      <c r="F6" s="37"/>
      <c r="G6" s="37"/>
      <c r="H6" s="37"/>
      <c r="I6" s="37"/>
      <c r="J6" s="42"/>
      <c r="K6" s="37"/>
      <c r="L6" s="37"/>
      <c r="M6" s="37">
        <v>10345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217490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M6+'01.07.2018'!AE6</f>
        <v>84714</v>
      </c>
      <c r="AF6" s="9">
        <f>N6+'01.07.2018'!AF6</f>
        <v>0</v>
      </c>
      <c r="AG6" s="9">
        <f>O6+'01.07.2018'!AG6</f>
        <v>0</v>
      </c>
      <c r="AH6" s="9">
        <f>P6+'01.07.2018'!AH6</f>
        <v>0</v>
      </c>
      <c r="AI6" s="1">
        <f>ROUND((AE6+AF6+AG6)/$AL$3,0)</f>
        <v>12102</v>
      </c>
      <c r="AJ6" s="10">
        <f>(Y6+Z6+AA6)/D6</f>
        <v>19.999386963784886</v>
      </c>
      <c r="AK6" s="10">
        <f>(Y6+Z6+AA6)/AI6</f>
        <v>17.971409684349695</v>
      </c>
    </row>
    <row r="7" spans="1:38" ht="29.25" customHeight="1" x14ac:dyDescent="0.3">
      <c r="A7" s="25" t="s">
        <v>2</v>
      </c>
      <c r="B7" s="25" t="s">
        <v>35</v>
      </c>
      <c r="C7" s="53">
        <f>'01.07.2018'!C7</f>
        <v>673733</v>
      </c>
      <c r="D7" s="1">
        <f t="shared" si="0"/>
        <v>56144.416666666664</v>
      </c>
      <c r="E7" s="37">
        <v>1981888</v>
      </c>
      <c r="F7" s="37"/>
      <c r="G7" s="37"/>
      <c r="H7" s="37"/>
      <c r="I7" s="37"/>
      <c r="J7" s="37"/>
      <c r="K7" s="37"/>
      <c r="L7" s="37"/>
      <c r="M7" s="37">
        <v>5982.5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1975905.5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M7+'01.07.2018'!AE7</f>
        <v>46293.5</v>
      </c>
      <c r="AF7" s="9">
        <f>N7+'01.07.2018'!AF7</f>
        <v>0</v>
      </c>
      <c r="AG7" s="9">
        <f>O7+'01.07.2018'!AG7</f>
        <v>0</v>
      </c>
      <c r="AH7" s="9">
        <f>P7+'01.07.2018'!AH7</f>
        <v>0</v>
      </c>
      <c r="AI7" s="1">
        <f t="shared" ref="AI7:AI39" si="5">ROUND((AE7+AF7+AG7)/$AL$3,0)</f>
        <v>6613</v>
      </c>
      <c r="AJ7" s="10">
        <f t="shared" ref="AJ7:AJ14" si="6">(Y7+Z7+AA7)/D7</f>
        <v>35.193267956297227</v>
      </c>
      <c r="AK7" s="10">
        <f t="shared" ref="AK7:AK38" si="7">(Y7+Z7+AA7)/AI7</f>
        <v>298.79109330107366</v>
      </c>
    </row>
    <row r="8" spans="1:38" ht="29.25" customHeight="1" x14ac:dyDescent="0.3">
      <c r="A8" s="25" t="s">
        <v>2</v>
      </c>
      <c r="B8" s="25" t="s">
        <v>40</v>
      </c>
      <c r="C8" s="53">
        <f>'01.07.2018'!C8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M8+'01.07.2018'!AE8</f>
        <v>1476</v>
      </c>
      <c r="AF8" s="9">
        <f>N8+'01.07.2018'!AF8</f>
        <v>0</v>
      </c>
      <c r="AG8" s="9">
        <f>O8+'01.07.2018'!AG8</f>
        <v>0</v>
      </c>
      <c r="AH8" s="9">
        <f>P8+'01.07.2018'!AH8</f>
        <v>0</v>
      </c>
      <c r="AI8" s="1">
        <f t="shared" si="5"/>
        <v>211</v>
      </c>
      <c r="AJ8" s="10">
        <f t="shared" si="6"/>
        <v>0</v>
      </c>
      <c r="AK8" s="10">
        <f t="shared" si="7"/>
        <v>0</v>
      </c>
    </row>
    <row r="9" spans="1:38" ht="33.75" customHeight="1" x14ac:dyDescent="0.3">
      <c r="A9" s="25" t="s">
        <v>2</v>
      </c>
      <c r="B9" s="25" t="s">
        <v>59</v>
      </c>
      <c r="C9" s="53">
        <f>'01.07.2018'!C9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M9+'01.07.2018'!AE9</f>
        <v>0</v>
      </c>
      <c r="AF9" s="9">
        <f>N9+'01.07.2018'!AF9</f>
        <v>0</v>
      </c>
      <c r="AG9" s="9">
        <f>O9+'01.07.2018'!AG9</f>
        <v>0</v>
      </c>
      <c r="AH9" s="9">
        <f>P9+'01.07.2018'!AH9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3">
      <c r="A10" s="25" t="s">
        <v>3</v>
      </c>
      <c r="B10" s="25" t="s">
        <v>36</v>
      </c>
      <c r="C10" s="53">
        <f>'01.07.2018'!C10</f>
        <v>348194</v>
      </c>
      <c r="D10" s="1">
        <f t="shared" si="0"/>
        <v>29016.166666666668</v>
      </c>
      <c r="E10" s="37">
        <v>356401</v>
      </c>
      <c r="F10" s="37"/>
      <c r="G10" s="37"/>
      <c r="H10" s="37"/>
      <c r="I10" s="37"/>
      <c r="J10" s="37"/>
      <c r="K10" s="37"/>
      <c r="L10" s="37"/>
      <c r="M10" s="37">
        <v>21828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334573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M10+'01.07.2018'!AE10</f>
        <v>170233</v>
      </c>
      <c r="AF10" s="9">
        <f>N10+'01.07.2018'!AF10</f>
        <v>0</v>
      </c>
      <c r="AG10" s="9">
        <f>O10+'01.07.2018'!AG10</f>
        <v>0</v>
      </c>
      <c r="AH10" s="9">
        <f>P10+'01.07.2018'!AH10</f>
        <v>0</v>
      </c>
      <c r="AI10" s="1">
        <f t="shared" si="5"/>
        <v>24319</v>
      </c>
      <c r="AJ10" s="10">
        <f t="shared" si="6"/>
        <v>11.53057203742741</v>
      </c>
      <c r="AK10" s="10">
        <f t="shared" si="7"/>
        <v>13.757679180887372</v>
      </c>
    </row>
    <row r="11" spans="1:38" ht="24.75" customHeight="1" x14ac:dyDescent="0.3">
      <c r="A11" s="25" t="s">
        <v>3</v>
      </c>
      <c r="B11" s="25" t="s">
        <v>58</v>
      </c>
      <c r="C11" s="53">
        <f>'01.07.2018'!C11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M11+'01.07.2018'!AE11</f>
        <v>0</v>
      </c>
      <c r="AF11" s="9">
        <f>N11+'01.07.2018'!AF11</f>
        <v>0</v>
      </c>
      <c r="AG11" s="9">
        <f>O11+'01.07.2018'!AG11</f>
        <v>0</v>
      </c>
      <c r="AH11" s="9">
        <f>P11+'01.07.2018'!AH11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3">
      <c r="A12" s="25" t="s">
        <v>4</v>
      </c>
      <c r="B12" s="25" t="s">
        <v>36</v>
      </c>
      <c r="C12" s="53">
        <f>'01.07.2018'!C12</f>
        <v>1518</v>
      </c>
      <c r="D12" s="1">
        <f t="shared" si="0"/>
        <v>126.5</v>
      </c>
      <c r="E12" s="37">
        <v>1687</v>
      </c>
      <c r="F12" s="37"/>
      <c r="G12" s="37"/>
      <c r="H12" s="37"/>
      <c r="I12" s="37"/>
      <c r="J12" s="37"/>
      <c r="K12" s="37"/>
      <c r="L12" s="37"/>
      <c r="M12" s="37">
        <v>0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1687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M12+'01.07.2018'!AE12</f>
        <v>90</v>
      </c>
      <c r="AF12" s="9">
        <f>N12+'01.07.2018'!AF12</f>
        <v>0</v>
      </c>
      <c r="AG12" s="9">
        <f>O12+'01.07.2018'!AG12</f>
        <v>0</v>
      </c>
      <c r="AH12" s="9">
        <f>P12+'01.07.2018'!AH12</f>
        <v>0</v>
      </c>
      <c r="AI12" s="1">
        <f t="shared" si="5"/>
        <v>13</v>
      </c>
      <c r="AJ12" s="10">
        <f t="shared" si="6"/>
        <v>13.335968379446641</v>
      </c>
      <c r="AK12" s="10">
        <f t="shared" si="7"/>
        <v>129.76923076923077</v>
      </c>
    </row>
    <row r="13" spans="1:38" ht="31.5" customHeight="1" x14ac:dyDescent="0.3">
      <c r="A13" s="25" t="s">
        <v>19</v>
      </c>
      <c r="B13" s="25" t="s">
        <v>37</v>
      </c>
      <c r="C13" s="53">
        <f>'01.07.2018'!C13</f>
        <v>408710</v>
      </c>
      <c r="D13" s="1">
        <f t="shared" si="0"/>
        <v>34059.166666666664</v>
      </c>
      <c r="E13" s="37">
        <v>269319</v>
      </c>
      <c r="F13" s="37"/>
      <c r="G13" s="37"/>
      <c r="H13" s="37"/>
      <c r="I13" s="37"/>
      <c r="J13" s="37"/>
      <c r="K13" s="37"/>
      <c r="L13" s="37"/>
      <c r="M13" s="37">
        <v>37059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232260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M13+'01.07.2018'!AE13</f>
        <v>275664</v>
      </c>
      <c r="AF13" s="9">
        <f>N13+'01.07.2018'!AF13</f>
        <v>0</v>
      </c>
      <c r="AG13" s="9">
        <f>O13+'01.07.2018'!AG13</f>
        <v>0</v>
      </c>
      <c r="AH13" s="9">
        <f>P13+'01.07.2018'!AH13</f>
        <v>0</v>
      </c>
      <c r="AI13" s="1">
        <f t="shared" si="5"/>
        <v>39381</v>
      </c>
      <c r="AJ13" s="10">
        <f t="shared" si="6"/>
        <v>6.8193095348780313</v>
      </c>
      <c r="AK13" s="10">
        <f t="shared" si="7"/>
        <v>5.8977679591681271</v>
      </c>
    </row>
    <row r="14" spans="1:38" ht="27.75" customHeight="1" x14ac:dyDescent="0.3">
      <c r="A14" s="25" t="s">
        <v>5</v>
      </c>
      <c r="B14" s="25" t="s">
        <v>24</v>
      </c>
      <c r="C14" s="53">
        <f>'01.07.2018'!C14</f>
        <v>194460</v>
      </c>
      <c r="D14" s="1">
        <f t="shared" si="0"/>
        <v>16205</v>
      </c>
      <c r="E14" s="37">
        <v>427185</v>
      </c>
      <c r="F14" s="37"/>
      <c r="G14" s="37"/>
      <c r="H14" s="37"/>
      <c r="I14" s="37"/>
      <c r="J14" s="37"/>
      <c r="K14" s="37"/>
      <c r="L14" s="37"/>
      <c r="M14" s="37">
        <v>15068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412117</v>
      </c>
      <c r="Z14" s="9">
        <f>(F14+J14)-N14</f>
        <v>0</v>
      </c>
      <c r="AA14" s="9">
        <f t="shared" si="3"/>
        <v>0</v>
      </c>
      <c r="AB14" s="37"/>
      <c r="AC14" s="39"/>
      <c r="AD14" s="9">
        <f>(H14+L14+V14+X14)-S14-P14-W14</f>
        <v>0</v>
      </c>
      <c r="AE14" s="9">
        <f>M14+'01.07.2018'!AE14</f>
        <v>106574</v>
      </c>
      <c r="AF14" s="9">
        <f>N14+'01.07.2018'!AF14</f>
        <v>0</v>
      </c>
      <c r="AG14" s="9">
        <f>O14+'01.07.2018'!AG14</f>
        <v>0</v>
      </c>
      <c r="AH14" s="9">
        <f>P14+'01.07.2018'!AH14</f>
        <v>0</v>
      </c>
      <c r="AI14" s="1">
        <f t="shared" si="5"/>
        <v>15225</v>
      </c>
      <c r="AJ14" s="10">
        <f t="shared" si="6"/>
        <v>25.431471767972848</v>
      </c>
      <c r="AK14" s="10">
        <f t="shared" si="7"/>
        <v>27.068440065681443</v>
      </c>
    </row>
    <row r="15" spans="1:38" ht="32.25" customHeight="1" x14ac:dyDescent="0.3">
      <c r="A15" s="25" t="s">
        <v>5</v>
      </c>
      <c r="B15" s="25" t="s">
        <v>59</v>
      </c>
      <c r="C15" s="53">
        <f>'01.07.2018'!C15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M15+'01.07.2018'!AE15</f>
        <v>330</v>
      </c>
      <c r="AF15" s="9">
        <f>N15+'01.07.2018'!AF15</f>
        <v>0</v>
      </c>
      <c r="AG15" s="9">
        <f>O15+'01.07.2018'!AG15</f>
        <v>0</v>
      </c>
      <c r="AH15" s="9">
        <f>P15+'01.07.2018'!AH15</f>
        <v>0</v>
      </c>
      <c r="AI15" s="1">
        <f t="shared" si="5"/>
        <v>47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3">
      <c r="A16" s="69" t="s">
        <v>6</v>
      </c>
      <c r="B16" s="70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3">
      <c r="A17" s="25" t="s">
        <v>7</v>
      </c>
      <c r="B17" s="25" t="s">
        <v>39</v>
      </c>
      <c r="C17" s="53">
        <f>'01.07.2018'!C17</f>
        <v>19970</v>
      </c>
      <c r="D17" s="1">
        <f t="shared" si="0"/>
        <v>1664.1666666666667</v>
      </c>
      <c r="E17" s="37">
        <v>22206</v>
      </c>
      <c r="F17" s="37"/>
      <c r="G17" s="37">
        <v>240</v>
      </c>
      <c r="H17" s="37"/>
      <c r="I17" s="37"/>
      <c r="J17" s="37"/>
      <c r="K17" s="37"/>
      <c r="L17" s="37"/>
      <c r="M17" s="37">
        <v>2188</v>
      </c>
      <c r="N17" s="37"/>
      <c r="O17" s="37">
        <v>48</v>
      </c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20018</v>
      </c>
      <c r="Z17" s="9">
        <f t="shared" si="2"/>
        <v>0</v>
      </c>
      <c r="AA17" s="9">
        <f t="shared" si="3"/>
        <v>192</v>
      </c>
      <c r="AB17" s="37">
        <v>192</v>
      </c>
      <c r="AC17" s="39">
        <v>43404</v>
      </c>
      <c r="AD17" s="9">
        <f t="shared" si="4"/>
        <v>0</v>
      </c>
      <c r="AE17" s="9">
        <f>M17+'01.07.2018'!AE17</f>
        <v>13726</v>
      </c>
      <c r="AF17" s="9">
        <f>N17+'01.07.2018'!AF17</f>
        <v>0</v>
      </c>
      <c r="AG17" s="9">
        <f>O17+'01.07.2018'!AG17</f>
        <v>1664</v>
      </c>
      <c r="AH17" s="9">
        <f>P17+'01.07.2018'!AH17</f>
        <v>1044</v>
      </c>
      <c r="AI17" s="1">
        <f t="shared" si="5"/>
        <v>2199</v>
      </c>
      <c r="AJ17" s="10">
        <f>(Y17+Z17+AA17)/D17</f>
        <v>12.144216324486729</v>
      </c>
      <c r="AK17" s="10">
        <f>(Y17+Z17+AA17)/AI17</f>
        <v>9.1905411550704859</v>
      </c>
    </row>
    <row r="18" spans="1:37" ht="31.5" customHeight="1" x14ac:dyDescent="0.3">
      <c r="A18" s="25" t="s">
        <v>20</v>
      </c>
      <c r="B18" s="25" t="s">
        <v>38</v>
      </c>
      <c r="C18" s="53">
        <f>'01.07.2018'!C18</f>
        <v>244895</v>
      </c>
      <c r="D18" s="1">
        <f t="shared" si="0"/>
        <v>20407.916666666668</v>
      </c>
      <c r="E18" s="37">
        <v>119328</v>
      </c>
      <c r="F18" s="37"/>
      <c r="G18" s="37">
        <v>54000</v>
      </c>
      <c r="H18" s="37">
        <v>63104</v>
      </c>
      <c r="I18" s="37"/>
      <c r="J18" s="37"/>
      <c r="K18" s="37"/>
      <c r="L18" s="37"/>
      <c r="M18" s="37">
        <v>16387</v>
      </c>
      <c r="N18" s="37"/>
      <c r="O18" s="37">
        <v>0</v>
      </c>
      <c r="P18" s="37">
        <v>4271</v>
      </c>
      <c r="Q18" s="37"/>
      <c r="R18" s="37"/>
      <c r="S18" s="37"/>
      <c r="T18" s="37"/>
      <c r="U18" s="37"/>
      <c r="V18" s="37"/>
      <c r="W18" s="37"/>
      <c r="X18" s="37"/>
      <c r="Y18" s="9">
        <f t="shared" si="1"/>
        <v>102941</v>
      </c>
      <c r="Z18" s="9">
        <f t="shared" si="2"/>
        <v>0</v>
      </c>
      <c r="AA18" s="9">
        <f t="shared" si="3"/>
        <v>54000</v>
      </c>
      <c r="AB18" s="37"/>
      <c r="AC18" s="39"/>
      <c r="AD18" s="9">
        <f t="shared" si="4"/>
        <v>58833</v>
      </c>
      <c r="AE18" s="9">
        <f>M18+'01.07.2018'!AE18</f>
        <v>104793</v>
      </c>
      <c r="AF18" s="9">
        <f>N18+'01.07.2018'!AF18</f>
        <v>0</v>
      </c>
      <c r="AG18" s="9">
        <f>O18+'01.07.2018'!AG18</f>
        <v>0</v>
      </c>
      <c r="AH18" s="9">
        <f>P18+'01.07.2018'!AH18</f>
        <v>37632</v>
      </c>
      <c r="AI18" s="1">
        <f t="shared" si="5"/>
        <v>14970</v>
      </c>
      <c r="AJ18" s="10">
        <f t="shared" ref="AJ18:AJ34" si="8">(Y18+Z18+AA18)/D18</f>
        <v>7.6902019232732393</v>
      </c>
      <c r="AK18" s="10">
        <f t="shared" si="7"/>
        <v>10.483700734802939</v>
      </c>
    </row>
    <row r="19" spans="1:37" ht="26.25" customHeight="1" x14ac:dyDescent="0.3">
      <c r="A19" s="25" t="s">
        <v>8</v>
      </c>
      <c r="B19" s="25" t="s">
        <v>38</v>
      </c>
      <c r="C19" s="53">
        <f>'01.07.2018'!C19</f>
        <v>18574</v>
      </c>
      <c r="D19" s="1">
        <f>C19/12</f>
        <v>1547.8333333333333</v>
      </c>
      <c r="E19" s="37">
        <v>112432</v>
      </c>
      <c r="F19" s="37"/>
      <c r="G19" s="37">
        <v>20</v>
      </c>
      <c r="H19" s="37">
        <v>8168</v>
      </c>
      <c r="I19" s="37"/>
      <c r="J19" s="37"/>
      <c r="K19" s="37"/>
      <c r="L19" s="37"/>
      <c r="M19" s="37">
        <v>1747</v>
      </c>
      <c r="N19" s="37"/>
      <c r="O19" s="37">
        <v>20</v>
      </c>
      <c r="P19" s="37">
        <v>2689</v>
      </c>
      <c r="Q19" s="37"/>
      <c r="R19" s="37"/>
      <c r="S19" s="37"/>
      <c r="T19" s="37"/>
      <c r="U19" s="37"/>
      <c r="V19" s="37"/>
      <c r="W19" s="37"/>
      <c r="X19" s="37"/>
      <c r="Y19" s="9">
        <f t="shared" si="1"/>
        <v>110685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5479</v>
      </c>
      <c r="AE19" s="9">
        <f>M19+'01.07.2018'!AE19</f>
        <v>7360</v>
      </c>
      <c r="AF19" s="9">
        <f>N19+'01.07.2018'!AF19</f>
        <v>0</v>
      </c>
      <c r="AG19" s="9">
        <f>O19+'01.07.2018'!AG19</f>
        <v>7892</v>
      </c>
      <c r="AH19" s="9">
        <f>P19+'01.07.2018'!AH19</f>
        <v>12664</v>
      </c>
      <c r="AI19" s="1">
        <f t="shared" si="5"/>
        <v>2179</v>
      </c>
      <c r="AJ19" s="10">
        <f t="shared" si="8"/>
        <v>71.509637127167011</v>
      </c>
      <c r="AK19" s="10">
        <f t="shared" si="7"/>
        <v>50.796236805874251</v>
      </c>
    </row>
    <row r="20" spans="1:37" ht="27.75" customHeight="1" x14ac:dyDescent="0.3">
      <c r="A20" s="25" t="s">
        <v>8</v>
      </c>
      <c r="B20" s="25" t="s">
        <v>37</v>
      </c>
      <c r="C20" s="53">
        <f>'01.07.2018'!C20</f>
        <v>105251</v>
      </c>
      <c r="D20" s="1">
        <f t="shared" si="0"/>
        <v>8770.9166666666661</v>
      </c>
      <c r="E20" s="37">
        <v>65002</v>
      </c>
      <c r="F20" s="37"/>
      <c r="G20" s="37"/>
      <c r="H20" s="37">
        <v>4251</v>
      </c>
      <c r="I20" s="37"/>
      <c r="J20" s="37"/>
      <c r="K20" s="37"/>
      <c r="L20" s="37"/>
      <c r="M20" s="37">
        <v>9969</v>
      </c>
      <c r="N20" s="37"/>
      <c r="O20" s="37"/>
      <c r="P20" s="37">
        <v>1520</v>
      </c>
      <c r="Q20" s="37"/>
      <c r="R20" s="37"/>
      <c r="S20" s="37"/>
      <c r="T20" s="37"/>
      <c r="U20" s="37"/>
      <c r="V20" s="37"/>
      <c r="W20" s="37"/>
      <c r="X20" s="37"/>
      <c r="Y20" s="9">
        <f t="shared" si="1"/>
        <v>55033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2731</v>
      </c>
      <c r="AE20" s="9">
        <f>M20+'01.07.2018'!AE20</f>
        <v>43477</v>
      </c>
      <c r="AF20" s="9">
        <f>N20+'01.07.2018'!AF20</f>
        <v>0</v>
      </c>
      <c r="AG20" s="9">
        <f>O20+'01.07.2018'!AG20</f>
        <v>23942</v>
      </c>
      <c r="AH20" s="9">
        <f>P20+'01.07.2018'!AH20</f>
        <v>11849</v>
      </c>
      <c r="AI20" s="1">
        <f t="shared" si="5"/>
        <v>9631</v>
      </c>
      <c r="AJ20" s="10">
        <f>(Y20+Z20+AA20)/D20</f>
        <v>6.2744867032142215</v>
      </c>
      <c r="AK20" s="10">
        <f>(Y20+Z20+AA20)/AI20</f>
        <v>5.714152216799917</v>
      </c>
    </row>
    <row r="21" spans="1:37" ht="32.25" customHeight="1" x14ac:dyDescent="0.3">
      <c r="A21" s="25" t="s">
        <v>8</v>
      </c>
      <c r="B21" s="25" t="s">
        <v>22</v>
      </c>
      <c r="C21" s="53">
        <f>'01.07.2018'!C21</f>
        <v>360</v>
      </c>
      <c r="D21" s="1">
        <f t="shared" si="0"/>
        <v>30</v>
      </c>
      <c r="E21" s="37">
        <v>210</v>
      </c>
      <c r="F21" s="37"/>
      <c r="G21" s="37"/>
      <c r="H21" s="37"/>
      <c r="I21" s="37"/>
      <c r="J21" s="37"/>
      <c r="K21" s="37"/>
      <c r="L21" s="37"/>
      <c r="M21" s="37">
        <v>32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178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M21+'01.07.2018'!AE21</f>
        <v>305</v>
      </c>
      <c r="AF21" s="9">
        <f>N21+'01.07.2018'!AF21</f>
        <v>0</v>
      </c>
      <c r="AG21" s="9">
        <f>O21+'01.07.2018'!AG21</f>
        <v>0</v>
      </c>
      <c r="AH21" s="9">
        <f>P21+'01.07.2018'!AH21</f>
        <v>0</v>
      </c>
      <c r="AI21" s="1">
        <f t="shared" si="5"/>
        <v>44</v>
      </c>
      <c r="AJ21" s="10">
        <f t="shared" si="8"/>
        <v>5.9333333333333336</v>
      </c>
      <c r="AK21" s="10">
        <f t="shared" si="7"/>
        <v>4.0454545454545459</v>
      </c>
    </row>
    <row r="22" spans="1:37" ht="27.75" customHeight="1" x14ac:dyDescent="0.3">
      <c r="A22" s="25" t="s">
        <v>9</v>
      </c>
      <c r="B22" s="25" t="s">
        <v>24</v>
      </c>
      <c r="C22" s="53">
        <f>'01.07.2018'!C22</f>
        <v>33217</v>
      </c>
      <c r="D22" s="1">
        <f t="shared" si="0"/>
        <v>2768.0833333333335</v>
      </c>
      <c r="E22" s="37">
        <v>14460</v>
      </c>
      <c r="F22" s="37"/>
      <c r="G22" s="37">
        <v>4371</v>
      </c>
      <c r="H22" s="37">
        <v>6817</v>
      </c>
      <c r="I22" s="37"/>
      <c r="J22" s="37"/>
      <c r="K22" s="37"/>
      <c r="L22" s="37"/>
      <c r="M22" s="37">
        <v>85</v>
      </c>
      <c r="N22" s="37"/>
      <c r="O22" s="37">
        <v>1493</v>
      </c>
      <c r="P22" s="37">
        <v>229</v>
      </c>
      <c r="Q22" s="37"/>
      <c r="R22" s="37"/>
      <c r="S22" s="37"/>
      <c r="T22" s="37"/>
      <c r="U22" s="37"/>
      <c r="V22" s="37"/>
      <c r="W22" s="37"/>
      <c r="X22" s="37"/>
      <c r="Y22" s="9">
        <f t="shared" si="1"/>
        <v>14375</v>
      </c>
      <c r="Z22" s="9">
        <f t="shared" si="2"/>
        <v>0</v>
      </c>
      <c r="AA22" s="9">
        <f t="shared" si="3"/>
        <v>2878</v>
      </c>
      <c r="AB22" s="37"/>
      <c r="AC22" s="39"/>
      <c r="AD22" s="9">
        <f t="shared" si="4"/>
        <v>6588</v>
      </c>
      <c r="AE22" s="9">
        <f>M22+'01.07.2018'!AE22</f>
        <v>1800</v>
      </c>
      <c r="AF22" s="9">
        <f>N22+'01.07.2018'!AF22</f>
        <v>0</v>
      </c>
      <c r="AG22" s="9">
        <f>O22+'01.07.2018'!AG22</f>
        <v>9280.5</v>
      </c>
      <c r="AH22" s="9">
        <f>P22+'01.07.2018'!AH22</f>
        <v>2195</v>
      </c>
      <c r="AI22" s="1">
        <f t="shared" si="5"/>
        <v>1583</v>
      </c>
      <c r="AJ22" s="10">
        <f t="shared" si="8"/>
        <v>6.2328325857241769</v>
      </c>
      <c r="AK22" s="10">
        <f t="shared" si="7"/>
        <v>10.898926089703096</v>
      </c>
    </row>
    <row r="23" spans="1:37" ht="29.25" customHeight="1" x14ac:dyDescent="0.3">
      <c r="A23" s="25" t="s">
        <v>23</v>
      </c>
      <c r="B23" s="25" t="s">
        <v>25</v>
      </c>
      <c r="C23" s="53">
        <f>'01.07.2018'!C23</f>
        <v>120</v>
      </c>
      <c r="D23" s="1">
        <f t="shared" si="0"/>
        <v>10</v>
      </c>
      <c r="E23" s="37">
        <v>110</v>
      </c>
      <c r="F23" s="37"/>
      <c r="G23" s="37"/>
      <c r="H23" s="37"/>
      <c r="I23" s="37"/>
      <c r="J23" s="37"/>
      <c r="K23" s="37"/>
      <c r="L23" s="37"/>
      <c r="M23" s="37">
        <v>0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110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M23+'01.07.2018'!AE23</f>
        <v>193</v>
      </c>
      <c r="AF23" s="9">
        <f>N23+'01.07.2018'!AF23</f>
        <v>0</v>
      </c>
      <c r="AG23" s="9">
        <f>O23+'01.07.2018'!AG23</f>
        <v>0</v>
      </c>
      <c r="AH23" s="9">
        <f>P23+'01.07.2018'!AH23</f>
        <v>0</v>
      </c>
      <c r="AI23" s="1">
        <f t="shared" si="5"/>
        <v>28</v>
      </c>
      <c r="AJ23" s="10">
        <f t="shared" si="8"/>
        <v>11</v>
      </c>
      <c r="AK23" s="10">
        <f t="shared" si="7"/>
        <v>3.9285714285714284</v>
      </c>
    </row>
    <row r="24" spans="1:37" ht="36.75" customHeight="1" x14ac:dyDescent="0.3">
      <c r="A24" s="25" t="s">
        <v>60</v>
      </c>
      <c r="B24" s="25" t="s">
        <v>61</v>
      </c>
      <c r="C24" s="53">
        <f>'01.07.2018'!C24</f>
        <v>90</v>
      </c>
      <c r="D24" s="1">
        <f t="shared" si="0"/>
        <v>7.5</v>
      </c>
      <c r="E24" s="37">
        <v>163</v>
      </c>
      <c r="F24" s="37"/>
      <c r="G24" s="37"/>
      <c r="H24" s="37"/>
      <c r="I24" s="37"/>
      <c r="J24" s="37"/>
      <c r="K24" s="37"/>
      <c r="L24" s="37"/>
      <c r="M24" s="37">
        <v>0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163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M24+'01.07.2018'!AE24</f>
        <v>128</v>
      </c>
      <c r="AF24" s="9">
        <f>N24+'01.07.2018'!AF24</f>
        <v>0</v>
      </c>
      <c r="AG24" s="9">
        <f>O24+'01.07.2018'!AG24</f>
        <v>0</v>
      </c>
      <c r="AH24" s="9">
        <f>P24+'01.07.2018'!AH24</f>
        <v>0</v>
      </c>
      <c r="AI24" s="1">
        <f t="shared" si="5"/>
        <v>18</v>
      </c>
      <c r="AJ24" s="10">
        <f t="shared" si="8"/>
        <v>21.733333333333334</v>
      </c>
      <c r="AK24" s="10">
        <f t="shared" si="7"/>
        <v>9.0555555555555554</v>
      </c>
    </row>
    <row r="25" spans="1:37" ht="34.5" customHeight="1" x14ac:dyDescent="0.3">
      <c r="A25" s="25" t="s">
        <v>60</v>
      </c>
      <c r="B25" s="25" t="s">
        <v>44</v>
      </c>
      <c r="C25" s="53">
        <f>'01.07.2018'!C25</f>
        <v>311189</v>
      </c>
      <c r="D25" s="1">
        <f t="shared" si="0"/>
        <v>25932.416666666668</v>
      </c>
      <c r="E25" s="43">
        <v>216253.7</v>
      </c>
      <c r="F25" s="37"/>
      <c r="G25" s="43">
        <v>576</v>
      </c>
      <c r="H25" s="37">
        <v>59084</v>
      </c>
      <c r="I25" s="43"/>
      <c r="J25" s="37"/>
      <c r="K25" s="37"/>
      <c r="L25" s="37"/>
      <c r="M25" s="43">
        <v>25842.18</v>
      </c>
      <c r="N25" s="37"/>
      <c r="O25" s="37">
        <v>56</v>
      </c>
      <c r="P25" s="37">
        <v>8460</v>
      </c>
      <c r="Q25" s="43"/>
      <c r="R25" s="37"/>
      <c r="S25" s="37"/>
      <c r="T25" s="43"/>
      <c r="U25" s="37"/>
      <c r="V25" s="37"/>
      <c r="W25" s="43"/>
      <c r="X25" s="43"/>
      <c r="Y25" s="44">
        <f t="shared" si="1"/>
        <v>190411.52000000002</v>
      </c>
      <c r="Z25" s="9">
        <f t="shared" si="2"/>
        <v>0</v>
      </c>
      <c r="AA25" s="44">
        <f t="shared" si="3"/>
        <v>520</v>
      </c>
      <c r="AB25" s="37">
        <v>520</v>
      </c>
      <c r="AC25" s="39">
        <v>43374</v>
      </c>
      <c r="AD25" s="9">
        <f t="shared" si="4"/>
        <v>50624</v>
      </c>
      <c r="AE25" s="44">
        <f>M25+'01.07.2018'!AE25</f>
        <v>126963.35999999999</v>
      </c>
      <c r="AF25" s="9">
        <f>N25+'01.07.2018'!AF25</f>
        <v>0</v>
      </c>
      <c r="AG25" s="44">
        <f>O25+'01.07.2018'!AG25</f>
        <v>40264</v>
      </c>
      <c r="AH25" s="9">
        <f>P25+'01.07.2018'!AH25</f>
        <v>73408</v>
      </c>
      <c r="AI25" s="1">
        <f t="shared" si="5"/>
        <v>23890</v>
      </c>
      <c r="AJ25" s="10">
        <f t="shared" si="8"/>
        <v>7.3626581916455915</v>
      </c>
      <c r="AK25" s="10">
        <f t="shared" si="7"/>
        <v>7.9921105064880713</v>
      </c>
    </row>
    <row r="26" spans="1:37" ht="31.5" customHeight="1" x14ac:dyDescent="0.3">
      <c r="A26" s="25" t="s">
        <v>11</v>
      </c>
      <c r="B26" s="25" t="s">
        <v>39</v>
      </c>
      <c r="C26" s="53">
        <f>'01.07.2018'!C26</f>
        <v>31429</v>
      </c>
      <c r="D26" s="1">
        <f t="shared" si="0"/>
        <v>2619.0833333333335</v>
      </c>
      <c r="E26" s="37">
        <v>16053</v>
      </c>
      <c r="F26" s="37"/>
      <c r="G26" s="37">
        <v>2822</v>
      </c>
      <c r="H26" s="37">
        <v>3</v>
      </c>
      <c r="I26" s="37"/>
      <c r="J26" s="37"/>
      <c r="K26" s="37"/>
      <c r="L26" s="37"/>
      <c r="M26" s="37">
        <v>1061</v>
      </c>
      <c r="N26" s="37"/>
      <c r="O26" s="37">
        <v>488</v>
      </c>
      <c r="P26" s="37">
        <v>0</v>
      </c>
      <c r="Q26" s="37"/>
      <c r="R26" s="37"/>
      <c r="S26" s="37"/>
      <c r="T26" s="37"/>
      <c r="U26" s="37"/>
      <c r="V26" s="37"/>
      <c r="W26" s="37"/>
      <c r="X26" s="37"/>
      <c r="Y26" s="9">
        <f t="shared" si="1"/>
        <v>14992</v>
      </c>
      <c r="Z26" s="9">
        <f t="shared" si="2"/>
        <v>0</v>
      </c>
      <c r="AA26" s="9">
        <f t="shared" si="3"/>
        <v>2334</v>
      </c>
      <c r="AB26" s="37">
        <v>63</v>
      </c>
      <c r="AC26" s="39">
        <v>43435</v>
      </c>
      <c r="AD26" s="9">
        <f t="shared" si="4"/>
        <v>3</v>
      </c>
      <c r="AE26" s="9">
        <f>M26+'01.07.2018'!AE26</f>
        <v>6339</v>
      </c>
      <c r="AF26" s="9">
        <f>N26+'01.07.2018'!AF26</f>
        <v>0</v>
      </c>
      <c r="AG26" s="9">
        <f>O26+'01.07.2018'!AG26</f>
        <v>4495</v>
      </c>
      <c r="AH26" s="9">
        <f>P26+'01.07.2018'!AH26</f>
        <v>118</v>
      </c>
      <c r="AI26" s="1">
        <f t="shared" si="5"/>
        <v>1548</v>
      </c>
      <c r="AJ26" s="10">
        <f t="shared" si="8"/>
        <v>6.6152916096598675</v>
      </c>
      <c r="AK26" s="10">
        <f t="shared" si="7"/>
        <v>11.192506459948321</v>
      </c>
    </row>
    <row r="27" spans="1:37" ht="32.25" customHeight="1" x14ac:dyDescent="0.3">
      <c r="A27" s="25" t="s">
        <v>12</v>
      </c>
      <c r="B27" s="25" t="s">
        <v>28</v>
      </c>
      <c r="C27" s="53">
        <f>'01.07.2018'!C27</f>
        <v>39468</v>
      </c>
      <c r="D27" s="1">
        <f t="shared" si="0"/>
        <v>3289</v>
      </c>
      <c r="E27" s="37">
        <v>17641</v>
      </c>
      <c r="F27" s="37"/>
      <c r="G27" s="37"/>
      <c r="H27" s="37"/>
      <c r="I27" s="37"/>
      <c r="J27" s="37"/>
      <c r="K27" s="37"/>
      <c r="L27" s="37"/>
      <c r="M27" s="37">
        <v>2517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15124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M27+'01.07.2018'!AE27</f>
        <v>15163</v>
      </c>
      <c r="AF27" s="9">
        <f>N27+'01.07.2018'!AF27</f>
        <v>0</v>
      </c>
      <c r="AG27" s="9">
        <f>O27+'01.07.2018'!AG27</f>
        <v>0</v>
      </c>
      <c r="AH27" s="9">
        <f>P27+'01.07.2018'!AH27</f>
        <v>0</v>
      </c>
      <c r="AI27" s="1">
        <f t="shared" si="5"/>
        <v>2166</v>
      </c>
      <c r="AJ27" s="10">
        <f t="shared" si="8"/>
        <v>4.598358163575555</v>
      </c>
      <c r="AK27" s="10">
        <f t="shared" si="7"/>
        <v>6.9824561403508776</v>
      </c>
    </row>
    <row r="28" spans="1:37" ht="31.5" customHeight="1" x14ac:dyDescent="0.3">
      <c r="A28" s="25" t="s">
        <v>29</v>
      </c>
      <c r="B28" s="25" t="s">
        <v>30</v>
      </c>
      <c r="C28" s="53">
        <f>'01.07.2018'!C28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M28+'01.07.2018'!AE28</f>
        <v>113</v>
      </c>
      <c r="AF28" s="9">
        <f>N28+'01.07.2018'!AF28</f>
        <v>0</v>
      </c>
      <c r="AG28" s="9">
        <f>O28+'01.07.2018'!AG28</f>
        <v>0</v>
      </c>
      <c r="AH28" s="9">
        <f>P28+'01.07.2018'!AH28</f>
        <v>0</v>
      </c>
      <c r="AI28" s="1">
        <f t="shared" si="5"/>
        <v>16</v>
      </c>
      <c r="AJ28" s="10">
        <f t="shared" si="8"/>
        <v>0</v>
      </c>
      <c r="AK28" s="10">
        <f t="shared" si="7"/>
        <v>0</v>
      </c>
    </row>
    <row r="29" spans="1:37" ht="29.25" customHeight="1" x14ac:dyDescent="0.3">
      <c r="A29" s="25" t="s">
        <v>26</v>
      </c>
      <c r="B29" s="25" t="s">
        <v>27</v>
      </c>
      <c r="C29" s="53">
        <f>'01.07.2018'!C29</f>
        <v>42246</v>
      </c>
      <c r="D29" s="1">
        <f t="shared" si="0"/>
        <v>3520.5</v>
      </c>
      <c r="E29" s="37">
        <v>54135</v>
      </c>
      <c r="F29" s="37"/>
      <c r="G29" s="37"/>
      <c r="H29" s="37"/>
      <c r="I29" s="37"/>
      <c r="J29" s="37"/>
      <c r="K29" s="37"/>
      <c r="L29" s="37"/>
      <c r="M29" s="37">
        <v>455</v>
      </c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53680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M29+'01.07.2018'!AE29</f>
        <v>720</v>
      </c>
      <c r="AF29" s="9">
        <f>N29+'01.07.2018'!AF29</f>
        <v>0</v>
      </c>
      <c r="AG29" s="9">
        <f>O29+'01.07.2018'!AG29</f>
        <v>0</v>
      </c>
      <c r="AH29" s="9">
        <f>P29+'01.07.2018'!AH29</f>
        <v>0</v>
      </c>
      <c r="AI29" s="1">
        <f t="shared" si="5"/>
        <v>103</v>
      </c>
      <c r="AJ29" s="10">
        <f t="shared" si="8"/>
        <v>15.247834114472376</v>
      </c>
      <c r="AK29" s="10">
        <f t="shared" si="7"/>
        <v>521.1650485436893</v>
      </c>
    </row>
    <row r="30" spans="1:37" ht="32.25" customHeight="1" x14ac:dyDescent="0.3">
      <c r="A30" s="25" t="s">
        <v>10</v>
      </c>
      <c r="B30" s="25" t="s">
        <v>38</v>
      </c>
      <c r="C30" s="53">
        <f>'01.07.2018'!C30</f>
        <v>24179</v>
      </c>
      <c r="D30" s="1">
        <f t="shared" si="0"/>
        <v>2014.9166666666667</v>
      </c>
      <c r="E30" s="37">
        <v>40000</v>
      </c>
      <c r="F30" s="37"/>
      <c r="G30" s="37"/>
      <c r="H30" s="37"/>
      <c r="I30" s="37"/>
      <c r="J30" s="37"/>
      <c r="K30" s="37"/>
      <c r="L30" s="37"/>
      <c r="M30" s="37">
        <v>0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40000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M30+'01.07.2018'!AE30</f>
        <v>159</v>
      </c>
      <c r="AF30" s="9">
        <f>N30+'01.07.2018'!AF30</f>
        <v>0</v>
      </c>
      <c r="AG30" s="9">
        <f>O30+'01.07.2018'!AG30</f>
        <v>0</v>
      </c>
      <c r="AH30" s="9">
        <f>P30+'01.07.2018'!AH30</f>
        <v>0</v>
      </c>
      <c r="AI30" s="1">
        <f t="shared" si="5"/>
        <v>23</v>
      </c>
      <c r="AJ30" s="10">
        <f t="shared" si="8"/>
        <v>19.851937631829273</v>
      </c>
      <c r="AK30" s="10">
        <f t="shared" si="7"/>
        <v>1739.1304347826087</v>
      </c>
    </row>
    <row r="31" spans="1:37" ht="31.5" customHeight="1" x14ac:dyDescent="0.3">
      <c r="A31" s="25" t="s">
        <v>14</v>
      </c>
      <c r="B31" s="25" t="s">
        <v>38</v>
      </c>
      <c r="C31" s="53">
        <f>'01.07.2018'!C31</f>
        <v>217607</v>
      </c>
      <c r="D31" s="1">
        <f t="shared" si="0"/>
        <v>18133.916666666668</v>
      </c>
      <c r="E31" s="37">
        <v>82312</v>
      </c>
      <c r="F31" s="37"/>
      <c r="G31" s="37">
        <v>3028</v>
      </c>
      <c r="H31" s="37">
        <v>51324</v>
      </c>
      <c r="I31" s="37"/>
      <c r="J31" s="37"/>
      <c r="K31" s="37"/>
      <c r="L31" s="37"/>
      <c r="M31" s="37">
        <v>15374</v>
      </c>
      <c r="N31" s="37"/>
      <c r="O31" s="37">
        <v>3028</v>
      </c>
      <c r="P31" s="37">
        <v>4855</v>
      </c>
      <c r="Q31" s="37"/>
      <c r="R31" s="37"/>
      <c r="S31" s="37"/>
      <c r="T31" s="37"/>
      <c r="U31" s="37"/>
      <c r="V31" s="37"/>
      <c r="W31" s="37"/>
      <c r="X31" s="37"/>
      <c r="Y31" s="9">
        <f t="shared" si="1"/>
        <v>66938</v>
      </c>
      <c r="Z31" s="9">
        <f t="shared" si="2"/>
        <v>0</v>
      </c>
      <c r="AA31" s="9">
        <f t="shared" si="3"/>
        <v>0</v>
      </c>
      <c r="AB31" s="37">
        <v>356</v>
      </c>
      <c r="AC31" s="39">
        <v>43465</v>
      </c>
      <c r="AD31" s="9">
        <f t="shared" si="4"/>
        <v>46469</v>
      </c>
      <c r="AE31" s="9">
        <f>M31+'01.07.2018'!AE31</f>
        <v>92484</v>
      </c>
      <c r="AF31" s="9">
        <f>N31+'01.07.2018'!AF31</f>
        <v>0</v>
      </c>
      <c r="AG31" s="9">
        <f>O31+'01.07.2018'!AG31</f>
        <v>28982</v>
      </c>
      <c r="AH31" s="9">
        <f>P31+'01.07.2018'!AH31</f>
        <v>41646</v>
      </c>
      <c r="AI31" s="1">
        <f t="shared" si="5"/>
        <v>17352</v>
      </c>
      <c r="AJ31" s="10">
        <f t="shared" si="8"/>
        <v>3.6913150771804215</v>
      </c>
      <c r="AK31" s="10">
        <f t="shared" si="7"/>
        <v>3.857653296449977</v>
      </c>
    </row>
    <row r="32" spans="1:37" ht="39.75" customHeight="1" x14ac:dyDescent="0.3">
      <c r="A32" s="25" t="s">
        <v>62</v>
      </c>
      <c r="B32" s="25" t="s">
        <v>68</v>
      </c>
      <c r="C32" s="53">
        <f>'01.07.2018'!C32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M32+'01.07.2018'!AE32</f>
        <v>0</v>
      </c>
      <c r="AF32" s="9">
        <f>N32+'01.07.2018'!AF32</f>
        <v>0</v>
      </c>
      <c r="AG32" s="9">
        <f>O32+'01.07.2018'!AG32</f>
        <v>0</v>
      </c>
      <c r="AH32" s="9">
        <f>P32+'01.07.2018'!AH32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3">
      <c r="A33" s="25" t="s">
        <v>63</v>
      </c>
      <c r="B33" s="25" t="s">
        <v>64</v>
      </c>
      <c r="C33" s="53">
        <f>'01.07.2018'!C33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M33+'01.07.2018'!AE33</f>
        <v>0</v>
      </c>
      <c r="AF33" s="9">
        <f>N33+'01.07.2018'!AF33</f>
        <v>0</v>
      </c>
      <c r="AG33" s="9">
        <f>O33+'01.07.2018'!AG33</f>
        <v>0</v>
      </c>
      <c r="AH33" s="9">
        <f>P33+'01.07.2018'!AH33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3">
      <c r="A34" s="26" t="s">
        <v>65</v>
      </c>
      <c r="B34" s="27" t="s">
        <v>67</v>
      </c>
      <c r="C34" s="53">
        <f>'01.07.2018'!C34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M34+'01.07.2018'!AE34</f>
        <v>0</v>
      </c>
      <c r="AF34" s="9">
        <f>N34+'01.07.2018'!AF34</f>
        <v>0</v>
      </c>
      <c r="AG34" s="9">
        <f>O34+'01.07.2018'!AG34</f>
        <v>0</v>
      </c>
      <c r="AH34" s="9">
        <f>P34+'01.07.2018'!AH34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3">
      <c r="A35" s="26" t="s">
        <v>65</v>
      </c>
      <c r="B35" s="27" t="s">
        <v>66</v>
      </c>
      <c r="C35" s="53">
        <f>'01.07.2018'!C35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M35+'01.07.2018'!AE35</f>
        <v>0</v>
      </c>
      <c r="AF35" s="9">
        <f>N35+'01.07.2018'!AF35</f>
        <v>0</v>
      </c>
      <c r="AG35" s="9">
        <f>O35+'01.07.2018'!AG35</f>
        <v>0</v>
      </c>
      <c r="AH35" s="9">
        <f>P35+'01.07.2018'!AH35</f>
        <v>0</v>
      </c>
      <c r="AI35" s="1">
        <f t="shared" si="5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3">
      <c r="A36" s="69" t="s">
        <v>17</v>
      </c>
      <c r="B36" s="69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3">
      <c r="A37" s="25" t="s">
        <v>15</v>
      </c>
      <c r="B37" s="25" t="s">
        <v>41</v>
      </c>
      <c r="C37" s="53">
        <f>'01.07.2018'!C37</f>
        <v>91490</v>
      </c>
      <c r="D37" s="1">
        <f t="shared" si="0"/>
        <v>7624.166666666667</v>
      </c>
      <c r="E37" s="37">
        <v>138128</v>
      </c>
      <c r="F37" s="37"/>
      <c r="G37" s="37"/>
      <c r="H37" s="37"/>
      <c r="I37" s="37"/>
      <c r="J37" s="40"/>
      <c r="K37" s="40"/>
      <c r="L37" s="40"/>
      <c r="M37" s="37">
        <v>2597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135531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M37+'01.07.2018'!AE37</f>
        <v>25709</v>
      </c>
      <c r="AF37" s="9">
        <f>N37+'01.07.2018'!AF37</f>
        <v>0</v>
      </c>
      <c r="AG37" s="9">
        <f>O37+'01.07.2018'!AG37</f>
        <v>0</v>
      </c>
      <c r="AH37" s="9">
        <f>P37+'01.07.2018'!AH37</f>
        <v>0</v>
      </c>
      <c r="AI37" s="1">
        <f t="shared" si="5"/>
        <v>3673</v>
      </c>
      <c r="AJ37" s="10">
        <f>(Y37+Z37+AA37)/D37</f>
        <v>17.776500163952345</v>
      </c>
      <c r="AK37" s="10">
        <f>(Y37+Z37+AA37)/AI37</f>
        <v>36.89926490607133</v>
      </c>
    </row>
    <row r="38" spans="1:38" ht="35.25" customHeight="1" x14ac:dyDescent="0.3">
      <c r="A38" s="25" t="s">
        <v>33</v>
      </c>
      <c r="B38" s="25" t="s">
        <v>43</v>
      </c>
      <c r="C38" s="53">
        <f>'01.07.2018'!C38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M38+'01.07.2018'!AE38</f>
        <v>0</v>
      </c>
      <c r="AF38" s="9">
        <f>N38+'01.07.2018'!AF38</f>
        <v>0</v>
      </c>
      <c r="AG38" s="9">
        <f>O38+'01.07.2018'!AG38</f>
        <v>0</v>
      </c>
      <c r="AH38" s="9">
        <f>P38+'01.07.2018'!AH38</f>
        <v>0</v>
      </c>
      <c r="AI38" s="1">
        <f t="shared" si="5"/>
        <v>0</v>
      </c>
      <c r="AJ38" s="10">
        <f t="shared" ref="AJ38:AJ40" si="9">(Y38+Z38+AA38)/D38</f>
        <v>0</v>
      </c>
      <c r="AK38" s="10" t="e">
        <f t="shared" si="7"/>
        <v>#DIV/0!</v>
      </c>
    </row>
    <row r="39" spans="1:38" ht="39" customHeight="1" x14ac:dyDescent="0.3">
      <c r="A39" s="25" t="s">
        <v>16</v>
      </c>
      <c r="B39" s="25" t="s">
        <v>31</v>
      </c>
      <c r="C39" s="53">
        <f>'01.07.2018'!C39</f>
        <v>157920</v>
      </c>
      <c r="D39" s="1">
        <f t="shared" si="0"/>
        <v>13160</v>
      </c>
      <c r="E39" s="37">
        <v>275834</v>
      </c>
      <c r="F39" s="37"/>
      <c r="G39" s="37"/>
      <c r="H39" s="37"/>
      <c r="I39" s="37"/>
      <c r="J39" s="40"/>
      <c r="K39" s="40"/>
      <c r="L39" s="40"/>
      <c r="M39" s="37">
        <v>11214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264620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M39+'01.07.2018'!AE39</f>
        <v>59340</v>
      </c>
      <c r="AF39" s="9">
        <f>N39+'01.07.2018'!AF39</f>
        <v>0</v>
      </c>
      <c r="AG39" s="9">
        <f>O39+'01.07.2018'!AG39</f>
        <v>0</v>
      </c>
      <c r="AH39" s="9">
        <f>P39+'01.07.2018'!AH39</f>
        <v>0</v>
      </c>
      <c r="AI39" s="1">
        <f t="shared" si="5"/>
        <v>8477</v>
      </c>
      <c r="AJ39" s="10">
        <f>(Y39+Z39+AA39)/D39</f>
        <v>20.107902735562309</v>
      </c>
      <c r="AK39" s="10">
        <f>(Y39+Z39+AA39)/AI39</f>
        <v>31.216232157602924</v>
      </c>
    </row>
    <row r="40" spans="1:38" ht="33.75" customHeight="1" x14ac:dyDescent="0.3">
      <c r="A40" s="28" t="s">
        <v>16</v>
      </c>
      <c r="B40" s="28" t="s">
        <v>32</v>
      </c>
      <c r="C40" s="53">
        <f>'01.07.2018'!C40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M40+'01.07.2018'!AE40</f>
        <v>0</v>
      </c>
      <c r="AF40" s="9">
        <f>N40+'01.07.2018'!AF40</f>
        <v>0</v>
      </c>
      <c r="AG40" s="9">
        <f>O40+'01.07.2018'!AG40</f>
        <v>0</v>
      </c>
      <c r="AH40" s="9">
        <f>P40+'01.07.2018'!AH40</f>
        <v>0</v>
      </c>
      <c r="AI40" s="1">
        <f>ROUND((AE40+AF40+AG40)/$AL$3,0)</f>
        <v>0</v>
      </c>
      <c r="AJ40" s="10">
        <f t="shared" si="9"/>
        <v>0</v>
      </c>
      <c r="AK40" s="10" t="e">
        <f>(Y40+Z40+AA40)/AI40</f>
        <v>#DIV/0!</v>
      </c>
    </row>
    <row r="41" spans="1:38" ht="15.75" customHeight="1" x14ac:dyDescent="0.35">
      <c r="A41" s="73" t="s">
        <v>112</v>
      </c>
      <c r="B41" s="73"/>
      <c r="C41" s="73"/>
      <c r="D41" s="59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56" t="s">
        <v>125</v>
      </c>
      <c r="Q41" s="60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6" x14ac:dyDescent="0.3">
      <c r="A42" s="62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</row>
    <row r="43" spans="1:38" ht="15" customHeight="1" x14ac:dyDescent="0.3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3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3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44MFp3CoILOP+CxHl8No5lIh8qx903UCUsHhLP+wH0YfjeLD+br0tw6kekXFtLAbq4cZyLxKbXMAtFeAV1gDBQ==" saltValue="ubeUX4YBjdwd/xObT+d8AQ==" spinCount="100000" sheet="1" objects="1" scenarios="1" formatCells="0" selectLockedCells="1"/>
  <mergeCells count="21">
    <mergeCell ref="A1:F1"/>
    <mergeCell ref="A2:A3"/>
    <mergeCell ref="B2:B3"/>
    <mergeCell ref="C2:C3"/>
    <mergeCell ref="D2:D3"/>
    <mergeCell ref="E2:H2"/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  <mergeCell ref="A41:C41"/>
  </mergeCells>
  <pageMargins left="0.39370078740157483" right="0.23622047244094491" top="0.74803149606299213" bottom="0.74803149606299213" header="0.31496062992125984" footer="0.31496062992125984"/>
  <pageSetup paperSize="9" scale="32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B0E509D0-6C39-4DD9-9DF2-A312D89F0EAA}">
            <xm:f>'01.07.2018'!Y6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DE0F1E7B-7FE1-47C2-A142-9268AED98634}">
            <xm:f>'01.07.2018'!Y6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F21B433C-FA58-489B-BCF4-0794570EE062}">
            <xm:f>'01.07.2018'!Z6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E001BD0D-1407-4021-954B-1046D0325203}">
            <xm:f>'01.07.2018'!Z6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630AEAA9-832D-434C-8940-81E848856327}">
            <xm:f>'01.07.2018'!AA6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BD66762A-72B1-4F1F-BC50-DF64F588BA64}">
            <xm:f>'01.07.2018'!AA6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2C19D34A-8343-4374-8FA0-871D3ACEA1A9}">
            <xm:f>'01.07.2018'!AD6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50C7907D-BAE8-47DF-A8F3-9CAE544FD6AC}">
            <xm:f>'01.07.2018'!AD6</xm:f>
            <x14:dxf/>
          </x14:cfRule>
          <xm:sqref>H6:H15 H17:H35 H37:H40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60" zoomScaleNormal="60" workbookViewId="0">
      <pane xSplit="2" ySplit="5" topLeftCell="K39" activePane="bottomRight" state="frozen"/>
      <selection activeCell="AH13" sqref="AH13"/>
      <selection pane="topRight" activeCell="AH13" sqref="AH13"/>
      <selection pane="bottomLeft" activeCell="AH13" sqref="AH13"/>
      <selection pane="bottomRight" activeCell="X25" sqref="X25"/>
    </sheetView>
  </sheetViews>
  <sheetFormatPr defaultColWidth="9.109375" defaultRowHeight="14.4" x14ac:dyDescent="0.3"/>
  <cols>
    <col min="1" max="1" width="18.5546875" style="7" customWidth="1"/>
    <col min="2" max="2" width="28" style="7" customWidth="1"/>
    <col min="3" max="3" width="11.5546875" style="7" customWidth="1"/>
    <col min="4" max="4" width="10.44140625" style="7" customWidth="1"/>
    <col min="5" max="5" width="13.109375" style="7" customWidth="1"/>
    <col min="6" max="6" width="10.33203125" style="7" customWidth="1"/>
    <col min="7" max="7" width="12.5546875" style="7" customWidth="1"/>
    <col min="8" max="8" width="11.6640625" style="23" customWidth="1"/>
    <col min="9" max="9" width="12.44140625" style="7" customWidth="1"/>
    <col min="10" max="10" width="9.33203125" style="7" customWidth="1"/>
    <col min="11" max="11" width="10.5546875" style="7" customWidth="1"/>
    <col min="12" max="12" width="11.33203125" style="23" customWidth="1"/>
    <col min="13" max="13" width="12.6640625" style="7" customWidth="1"/>
    <col min="14" max="14" width="10.5546875" style="7" customWidth="1"/>
    <col min="15" max="15" width="10.88671875" style="7" customWidth="1"/>
    <col min="16" max="16" width="11.88671875" style="23" customWidth="1"/>
    <col min="17" max="17" width="11.33203125" style="7" customWidth="1"/>
    <col min="18" max="18" width="8.88671875" style="7" customWidth="1"/>
    <col min="19" max="19" width="9.88671875" style="7" customWidth="1"/>
    <col min="20" max="20" width="10.109375" style="7" customWidth="1"/>
    <col min="21" max="21" width="9.33203125" style="7" customWidth="1"/>
    <col min="22" max="22" width="9.5546875" style="7" customWidth="1"/>
    <col min="23" max="23" width="10.44140625" style="7" customWidth="1"/>
    <col min="24" max="24" width="10.88671875" style="7" customWidth="1"/>
    <col min="25" max="25" width="13.5546875" style="7" customWidth="1"/>
    <col min="26" max="26" width="11" style="7" customWidth="1"/>
    <col min="27" max="27" width="12.109375" style="7" customWidth="1"/>
    <col min="28" max="28" width="11" style="7" customWidth="1"/>
    <col min="29" max="29" width="13.109375" style="7" customWidth="1"/>
    <col min="30" max="30" width="12.5546875" style="23" customWidth="1"/>
    <col min="31" max="31" width="13" style="7" customWidth="1"/>
    <col min="32" max="32" width="10.6640625" style="7" customWidth="1"/>
    <col min="33" max="33" width="11.33203125" style="7" customWidth="1"/>
    <col min="34" max="34" width="12.109375" style="7" customWidth="1"/>
    <col min="35" max="35" width="10" style="7" customWidth="1"/>
    <col min="36" max="36" width="10.88671875" style="7" customWidth="1"/>
    <col min="37" max="37" width="10.6640625" style="7" customWidth="1"/>
    <col min="38" max="38" width="17.33203125" style="7" hidden="1" customWidth="1"/>
    <col min="39" max="16384" width="9.109375" style="7"/>
  </cols>
  <sheetData>
    <row r="1" spans="1:38" ht="31.5" customHeight="1" x14ac:dyDescent="0.3">
      <c r="A1" s="74" t="s">
        <v>126</v>
      </c>
      <c r="B1" s="75"/>
      <c r="C1" s="75"/>
      <c r="D1" s="75"/>
      <c r="E1" s="75"/>
      <c r="F1" s="75"/>
      <c r="G1" s="46">
        <v>43344</v>
      </c>
      <c r="H1" s="21"/>
      <c r="I1" s="16"/>
      <c r="J1" s="16"/>
      <c r="K1" s="16"/>
      <c r="L1" s="21"/>
      <c r="M1" s="16"/>
      <c r="N1" s="16"/>
      <c r="O1" s="16"/>
      <c r="P1" s="21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21"/>
      <c r="AE1" s="30"/>
      <c r="AF1" s="30"/>
      <c r="AG1" s="30"/>
      <c r="AH1" s="30"/>
      <c r="AI1" s="30"/>
      <c r="AJ1" s="30"/>
    </row>
    <row r="2" spans="1:38" s="20" customFormat="1" ht="80.25" customHeight="1" x14ac:dyDescent="0.3">
      <c r="A2" s="65" t="s">
        <v>0</v>
      </c>
      <c r="B2" s="65" t="s">
        <v>21</v>
      </c>
      <c r="C2" s="65" t="s">
        <v>77</v>
      </c>
      <c r="D2" s="65" t="s">
        <v>13</v>
      </c>
      <c r="E2" s="76" t="s">
        <v>73</v>
      </c>
      <c r="F2" s="76"/>
      <c r="G2" s="76"/>
      <c r="H2" s="76"/>
      <c r="I2" s="66" t="s">
        <v>74</v>
      </c>
      <c r="J2" s="66"/>
      <c r="K2" s="66"/>
      <c r="L2" s="66"/>
      <c r="M2" s="77" t="s">
        <v>75</v>
      </c>
      <c r="N2" s="78"/>
      <c r="O2" s="78"/>
      <c r="P2" s="78"/>
      <c r="Q2" s="79" t="s">
        <v>69</v>
      </c>
      <c r="R2" s="80"/>
      <c r="S2" s="80"/>
      <c r="T2" s="81" t="s">
        <v>70</v>
      </c>
      <c r="U2" s="82"/>
      <c r="V2" s="82"/>
      <c r="W2" s="66" t="s">
        <v>46</v>
      </c>
      <c r="X2" s="66" t="s">
        <v>71</v>
      </c>
      <c r="Y2" s="76" t="s">
        <v>72</v>
      </c>
      <c r="Z2" s="76"/>
      <c r="AA2" s="76"/>
      <c r="AB2" s="76"/>
      <c r="AC2" s="76"/>
      <c r="AD2" s="76"/>
      <c r="AE2" s="67" t="s">
        <v>76</v>
      </c>
      <c r="AF2" s="68"/>
      <c r="AG2" s="68"/>
      <c r="AH2" s="68"/>
      <c r="AI2" s="65" t="s">
        <v>81</v>
      </c>
      <c r="AJ2" s="64" t="s">
        <v>42</v>
      </c>
      <c r="AK2" s="64"/>
      <c r="AL2" s="35">
        <v>43101</v>
      </c>
    </row>
    <row r="3" spans="1:38" s="18" customFormat="1" ht="174.75" customHeight="1" x14ac:dyDescent="0.3">
      <c r="A3" s="65"/>
      <c r="B3" s="65"/>
      <c r="C3" s="65"/>
      <c r="D3" s="65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6"/>
      <c r="X3" s="66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5"/>
      <c r="AJ3" s="54" t="s">
        <v>83</v>
      </c>
      <c r="AK3" s="55" t="s">
        <v>84</v>
      </c>
      <c r="AL3" s="36">
        <f>ROUND((G1-AL2)/30,0)</f>
        <v>8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3">
      <c r="A5" s="71" t="s">
        <v>1</v>
      </c>
      <c r="B5" s="72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3">
      <c r="A6" s="25" t="s">
        <v>2</v>
      </c>
      <c r="B6" s="25" t="s">
        <v>34</v>
      </c>
      <c r="C6" s="61">
        <v>113918</v>
      </c>
      <c r="D6" s="1">
        <f t="shared" ref="D6:D40" si="0">C6/12</f>
        <v>9493.1666666666661</v>
      </c>
      <c r="E6" s="37">
        <v>217490</v>
      </c>
      <c r="F6" s="37"/>
      <c r="G6" s="37"/>
      <c r="H6" s="37"/>
      <c r="I6" s="37"/>
      <c r="J6" s="42"/>
      <c r="K6" s="37"/>
      <c r="L6" s="37"/>
      <c r="M6" s="37">
        <v>8670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208820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M6+'01.08.2018'!AE6</f>
        <v>93384</v>
      </c>
      <c r="AF6" s="9">
        <f>N6+'01.08.2018'!AF6</f>
        <v>0</v>
      </c>
      <c r="AG6" s="9">
        <f>O6+'01.08.2018'!AG6</f>
        <v>0</v>
      </c>
      <c r="AH6" s="9">
        <f>P6+'01.08.2018'!AH6</f>
        <v>0</v>
      </c>
      <c r="AI6" s="1">
        <f>ROUND((AE6+AF6+AG6)/$AL$3,0)</f>
        <v>11673</v>
      </c>
      <c r="AJ6" s="10">
        <f>(Y6+Z6+AA6)/D6</f>
        <v>21.996874945135975</v>
      </c>
      <c r="AK6" s="10">
        <f>(Y6+Z6+AA6)/AI6</f>
        <v>17.889145892229934</v>
      </c>
    </row>
    <row r="7" spans="1:38" ht="29.25" customHeight="1" x14ac:dyDescent="0.3">
      <c r="A7" s="25" t="s">
        <v>2</v>
      </c>
      <c r="B7" s="25" t="s">
        <v>35</v>
      </c>
      <c r="C7" s="61">
        <v>990944</v>
      </c>
      <c r="D7" s="1">
        <f t="shared" si="0"/>
        <v>82578.666666666672</v>
      </c>
      <c r="E7" s="37">
        <v>1975905.5</v>
      </c>
      <c r="F7" s="37"/>
      <c r="G7" s="37"/>
      <c r="H7" s="37"/>
      <c r="I7" s="37"/>
      <c r="J7" s="37"/>
      <c r="K7" s="37"/>
      <c r="L7" s="37"/>
      <c r="M7" s="37">
        <v>5862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1970043.5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M7+'01.08.2018'!AE7</f>
        <v>52155.5</v>
      </c>
      <c r="AF7" s="9">
        <f>N7+'01.08.2018'!AF7</f>
        <v>0</v>
      </c>
      <c r="AG7" s="9">
        <f>O7+'01.08.2018'!AG7</f>
        <v>0</v>
      </c>
      <c r="AH7" s="9">
        <f>P7+'01.08.2018'!AH7</f>
        <v>0</v>
      </c>
      <c r="AI7" s="1">
        <f t="shared" ref="AI7:AI39" si="5">ROUND((AE7+AF7+AG7)/$AL$3,0)</f>
        <v>6519</v>
      </c>
      <c r="AJ7" s="10">
        <f t="shared" ref="AJ7:AJ14" si="6">(Y7+Z7+AA7)/D7</f>
        <v>23.856567071398583</v>
      </c>
      <c r="AK7" s="10">
        <f t="shared" ref="AK7:AK38" si="7">(Y7+Z7+AA7)/AI7</f>
        <v>302.20026077619269</v>
      </c>
    </row>
    <row r="8" spans="1:38" ht="29.25" customHeight="1" x14ac:dyDescent="0.3">
      <c r="A8" s="25" t="s">
        <v>2</v>
      </c>
      <c r="B8" s="25" t="s">
        <v>40</v>
      </c>
      <c r="C8" s="61">
        <v>1058</v>
      </c>
      <c r="D8" s="1">
        <f t="shared" si="0"/>
        <v>88.166666666666671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M8+'01.08.2018'!AE8</f>
        <v>1476</v>
      </c>
      <c r="AF8" s="9">
        <f>N8+'01.08.2018'!AF8</f>
        <v>0</v>
      </c>
      <c r="AG8" s="9">
        <f>O8+'01.08.2018'!AG8</f>
        <v>0</v>
      </c>
      <c r="AH8" s="9">
        <f>P8+'01.08.2018'!AH8</f>
        <v>0</v>
      </c>
      <c r="AI8" s="1">
        <f t="shared" si="5"/>
        <v>185</v>
      </c>
      <c r="AJ8" s="10">
        <f t="shared" si="6"/>
        <v>0</v>
      </c>
      <c r="AK8" s="10">
        <f t="shared" si="7"/>
        <v>0</v>
      </c>
    </row>
    <row r="9" spans="1:38" ht="33.75" customHeight="1" x14ac:dyDescent="0.3">
      <c r="A9" s="25" t="s">
        <v>2</v>
      </c>
      <c r="B9" s="25" t="s">
        <v>59</v>
      </c>
      <c r="C9" s="61">
        <v>1266</v>
      </c>
      <c r="D9" s="1">
        <f t="shared" si="0"/>
        <v>105.5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M9+'01.08.2018'!AE9</f>
        <v>0</v>
      </c>
      <c r="AF9" s="9">
        <f>N9+'01.08.2018'!AF9</f>
        <v>0</v>
      </c>
      <c r="AG9" s="9">
        <f>O9+'01.08.2018'!AG9</f>
        <v>0</v>
      </c>
      <c r="AH9" s="9">
        <f>P9+'01.08.2018'!AH9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3">
      <c r="A10" s="25" t="s">
        <v>3</v>
      </c>
      <c r="B10" s="25" t="s">
        <v>36</v>
      </c>
      <c r="C10" s="61">
        <v>288010</v>
      </c>
      <c r="D10" s="1">
        <f t="shared" si="0"/>
        <v>24000.833333333332</v>
      </c>
      <c r="E10" s="37">
        <v>334573</v>
      </c>
      <c r="F10" s="37"/>
      <c r="G10" s="37"/>
      <c r="H10" s="37"/>
      <c r="I10" s="37"/>
      <c r="J10" s="37"/>
      <c r="K10" s="37"/>
      <c r="L10" s="37"/>
      <c r="M10" s="37">
        <v>20917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313656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M10+'01.08.2018'!AE10</f>
        <v>191150</v>
      </c>
      <c r="AF10" s="9">
        <f>N10+'01.08.2018'!AF10</f>
        <v>0</v>
      </c>
      <c r="AG10" s="9">
        <f>O10+'01.08.2018'!AG10</f>
        <v>0</v>
      </c>
      <c r="AH10" s="9">
        <f>P10+'01.08.2018'!AH10</f>
        <v>0</v>
      </c>
      <c r="AI10" s="1">
        <f t="shared" si="5"/>
        <v>23894</v>
      </c>
      <c r="AJ10" s="10">
        <f t="shared" si="6"/>
        <v>13.068546231033645</v>
      </c>
      <c r="AK10" s="10">
        <f t="shared" si="7"/>
        <v>13.126977483887169</v>
      </c>
    </row>
    <row r="11" spans="1:38" ht="24.75" customHeight="1" x14ac:dyDescent="0.3">
      <c r="A11" s="25" t="s">
        <v>3</v>
      </c>
      <c r="B11" s="25" t="s">
        <v>58</v>
      </c>
      <c r="C11" s="61"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M11+'01.08.2018'!AE11</f>
        <v>0</v>
      </c>
      <c r="AF11" s="9">
        <f>N11+'01.08.2018'!AF11</f>
        <v>0</v>
      </c>
      <c r="AG11" s="9">
        <f>O11+'01.08.2018'!AG11</f>
        <v>0</v>
      </c>
      <c r="AH11" s="9">
        <f>P11+'01.08.2018'!AH11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3">
      <c r="A12" s="25" t="s">
        <v>4</v>
      </c>
      <c r="B12" s="25" t="s">
        <v>36</v>
      </c>
      <c r="C12" s="61">
        <v>1963</v>
      </c>
      <c r="D12" s="1">
        <f t="shared" si="0"/>
        <v>163.58333333333334</v>
      </c>
      <c r="E12" s="37">
        <v>1687</v>
      </c>
      <c r="F12" s="37"/>
      <c r="G12" s="37"/>
      <c r="H12" s="37"/>
      <c r="I12" s="37"/>
      <c r="J12" s="37"/>
      <c r="K12" s="37"/>
      <c r="L12" s="37"/>
      <c r="M12" s="37">
        <v>0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1687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M12+'01.08.2018'!AE12</f>
        <v>90</v>
      </c>
      <c r="AF12" s="9">
        <f>N12+'01.08.2018'!AF12</f>
        <v>0</v>
      </c>
      <c r="AG12" s="9">
        <f>O12+'01.08.2018'!AG12</f>
        <v>0</v>
      </c>
      <c r="AH12" s="9">
        <f>P12+'01.08.2018'!AH12</f>
        <v>0</v>
      </c>
      <c r="AI12" s="1">
        <f t="shared" si="5"/>
        <v>11</v>
      </c>
      <c r="AJ12" s="10">
        <f t="shared" si="6"/>
        <v>10.312786551197147</v>
      </c>
      <c r="AK12" s="10">
        <f t="shared" si="7"/>
        <v>153.36363636363637</v>
      </c>
    </row>
    <row r="13" spans="1:38" ht="31.5" customHeight="1" x14ac:dyDescent="0.3">
      <c r="A13" s="25" t="s">
        <v>19</v>
      </c>
      <c r="B13" s="25" t="s">
        <v>37</v>
      </c>
      <c r="C13" s="61">
        <v>412907</v>
      </c>
      <c r="D13" s="1">
        <f t="shared" si="0"/>
        <v>34408.916666666664</v>
      </c>
      <c r="E13" s="37">
        <v>232260</v>
      </c>
      <c r="F13" s="37"/>
      <c r="G13" s="37"/>
      <c r="H13" s="37"/>
      <c r="I13" s="37"/>
      <c r="J13" s="37"/>
      <c r="K13" s="37"/>
      <c r="L13" s="37"/>
      <c r="M13" s="37">
        <v>37358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 t="shared" si="1"/>
        <v>194902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M13+'01.08.2018'!AE13</f>
        <v>313022</v>
      </c>
      <c r="AF13" s="9">
        <f>N13+'01.08.2018'!AF13</f>
        <v>0</v>
      </c>
      <c r="AG13" s="9">
        <f>O13+'01.08.2018'!AG13</f>
        <v>0</v>
      </c>
      <c r="AH13" s="9">
        <f>P13+'01.08.2018'!AH13</f>
        <v>0</v>
      </c>
      <c r="AI13" s="1">
        <f t="shared" si="5"/>
        <v>39128</v>
      </c>
      <c r="AJ13" s="10">
        <f t="shared" si="6"/>
        <v>5.6642875998711579</v>
      </c>
      <c r="AK13" s="10">
        <f t="shared" si="7"/>
        <v>4.981138826415866</v>
      </c>
    </row>
    <row r="14" spans="1:38" ht="27.75" customHeight="1" x14ac:dyDescent="0.3">
      <c r="A14" s="25" t="s">
        <v>5</v>
      </c>
      <c r="B14" s="25" t="s">
        <v>24</v>
      </c>
      <c r="C14" s="61">
        <v>213593</v>
      </c>
      <c r="D14" s="1">
        <f t="shared" si="0"/>
        <v>17799.416666666668</v>
      </c>
      <c r="E14" s="37">
        <v>412117</v>
      </c>
      <c r="F14" s="37"/>
      <c r="G14" s="37"/>
      <c r="H14" s="37"/>
      <c r="I14" s="37"/>
      <c r="J14" s="37"/>
      <c r="K14" s="37"/>
      <c r="L14" s="37"/>
      <c r="M14" s="37">
        <v>11906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400211</v>
      </c>
      <c r="Z14" s="9">
        <f t="shared" si="2"/>
        <v>0</v>
      </c>
      <c r="AA14" s="9">
        <f t="shared" si="3"/>
        <v>0</v>
      </c>
      <c r="AB14" s="37"/>
      <c r="AC14" s="39"/>
      <c r="AD14" s="9">
        <f t="shared" si="4"/>
        <v>0</v>
      </c>
      <c r="AE14" s="9">
        <f>M14+'01.08.2018'!AE14</f>
        <v>118480</v>
      </c>
      <c r="AF14" s="9">
        <f>N14+'01.08.2018'!AF14</f>
        <v>0</v>
      </c>
      <c r="AG14" s="9">
        <f>O14+'01.08.2018'!AG14</f>
        <v>0</v>
      </c>
      <c r="AH14" s="9">
        <f>P14+'01.08.2018'!AH14</f>
        <v>0</v>
      </c>
      <c r="AI14" s="1">
        <f t="shared" si="5"/>
        <v>14810</v>
      </c>
      <c r="AJ14" s="10">
        <f t="shared" si="6"/>
        <v>22.48450089656496</v>
      </c>
      <c r="AK14" s="10">
        <f t="shared" si="7"/>
        <v>27.023024983119512</v>
      </c>
    </row>
    <row r="15" spans="1:38" ht="32.25" customHeight="1" x14ac:dyDescent="0.3">
      <c r="A15" s="25" t="s">
        <v>5</v>
      </c>
      <c r="B15" s="25" t="s">
        <v>59</v>
      </c>
      <c r="C15" s="61">
        <v>1266</v>
      </c>
      <c r="D15" s="1">
        <f t="shared" si="0"/>
        <v>105.5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M15+'01.08.2018'!AE15</f>
        <v>330</v>
      </c>
      <c r="AF15" s="9">
        <f>N15+'01.08.2018'!AF15</f>
        <v>0</v>
      </c>
      <c r="AG15" s="9">
        <f>O15+'01.08.2018'!AG15</f>
        <v>0</v>
      </c>
      <c r="AH15" s="9">
        <f>P15+'01.08.2018'!AH15</f>
        <v>0</v>
      </c>
      <c r="AI15" s="1">
        <f t="shared" si="5"/>
        <v>41</v>
      </c>
      <c r="AJ15" s="10">
        <f>(Y15+Z15+AA15)/D15</f>
        <v>0</v>
      </c>
      <c r="AK15" s="10">
        <f t="shared" si="7"/>
        <v>0</v>
      </c>
    </row>
    <row r="16" spans="1:38" ht="23.25" customHeight="1" x14ac:dyDescent="0.3">
      <c r="A16" s="69" t="s">
        <v>6</v>
      </c>
      <c r="B16" s="70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3">
      <c r="A17" s="25" t="s">
        <v>7</v>
      </c>
      <c r="B17" s="25" t="s">
        <v>39</v>
      </c>
      <c r="C17" s="61">
        <v>11223</v>
      </c>
      <c r="D17" s="1">
        <f t="shared" si="0"/>
        <v>935.25</v>
      </c>
      <c r="E17" s="37">
        <v>20018</v>
      </c>
      <c r="F17" s="37"/>
      <c r="G17" s="37">
        <v>192</v>
      </c>
      <c r="H17" s="37">
        <v>0</v>
      </c>
      <c r="I17" s="37"/>
      <c r="J17" s="37"/>
      <c r="K17" s="37"/>
      <c r="L17" s="37"/>
      <c r="M17" s="37">
        <v>2468</v>
      </c>
      <c r="N17" s="37"/>
      <c r="O17" s="37">
        <v>0</v>
      </c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17550</v>
      </c>
      <c r="Z17" s="9">
        <f t="shared" si="2"/>
        <v>0</v>
      </c>
      <c r="AA17" s="9">
        <f t="shared" si="3"/>
        <v>192</v>
      </c>
      <c r="AB17" s="37"/>
      <c r="AC17" s="39"/>
      <c r="AD17" s="9">
        <f t="shared" si="4"/>
        <v>0</v>
      </c>
      <c r="AE17" s="9">
        <f>M17+'01.08.2018'!AE17</f>
        <v>16194</v>
      </c>
      <c r="AF17" s="9">
        <f>N17+'01.08.2018'!AF17</f>
        <v>0</v>
      </c>
      <c r="AG17" s="9">
        <f>O17+'01.08.2018'!AG17</f>
        <v>1664</v>
      </c>
      <c r="AH17" s="9">
        <f>P17+'01.08.2018'!AH17</f>
        <v>1044</v>
      </c>
      <c r="AI17" s="1">
        <f t="shared" si="5"/>
        <v>2232</v>
      </c>
      <c r="AJ17" s="10">
        <f>(Y17+Z17+AA17)/D17</f>
        <v>18.970328789093823</v>
      </c>
      <c r="AK17" s="10">
        <f>(Y17+Z17+AA17)/AI17</f>
        <v>7.948924731182796</v>
      </c>
    </row>
    <row r="18" spans="1:37" ht="31.5" customHeight="1" x14ac:dyDescent="0.3">
      <c r="A18" s="25" t="s">
        <v>20</v>
      </c>
      <c r="B18" s="25" t="s">
        <v>38</v>
      </c>
      <c r="C18" s="61">
        <v>230063</v>
      </c>
      <c r="D18" s="1">
        <f t="shared" si="0"/>
        <v>19171.916666666668</v>
      </c>
      <c r="E18" s="37">
        <v>102941</v>
      </c>
      <c r="F18" s="37"/>
      <c r="G18" s="37">
        <v>54000</v>
      </c>
      <c r="H18" s="37">
        <v>58833</v>
      </c>
      <c r="I18" s="37"/>
      <c r="J18" s="37"/>
      <c r="K18" s="37">
        <v>132000</v>
      </c>
      <c r="L18" s="37"/>
      <c r="M18" s="37">
        <v>14391</v>
      </c>
      <c r="N18" s="37"/>
      <c r="O18" s="37">
        <v>0</v>
      </c>
      <c r="P18" s="37">
        <v>3669</v>
      </c>
      <c r="Q18" s="37"/>
      <c r="R18" s="37"/>
      <c r="S18" s="37"/>
      <c r="T18" s="37"/>
      <c r="U18" s="37"/>
      <c r="V18" s="37"/>
      <c r="W18" s="37"/>
      <c r="X18" s="37"/>
      <c r="Y18" s="9">
        <f t="shared" si="1"/>
        <v>88550</v>
      </c>
      <c r="Z18" s="9">
        <f t="shared" si="2"/>
        <v>0</v>
      </c>
      <c r="AA18" s="9">
        <f t="shared" si="3"/>
        <v>186000</v>
      </c>
      <c r="AB18" s="37"/>
      <c r="AC18" s="39"/>
      <c r="AD18" s="9">
        <f t="shared" si="4"/>
        <v>55164</v>
      </c>
      <c r="AE18" s="9">
        <f>M18+'01.08.2018'!AE18</f>
        <v>119184</v>
      </c>
      <c r="AF18" s="9">
        <f>N18+'01.08.2018'!AF18</f>
        <v>0</v>
      </c>
      <c r="AG18" s="9">
        <f>O18+'01.08.2018'!AG18</f>
        <v>0</v>
      </c>
      <c r="AH18" s="9">
        <f>P18+'01.08.2018'!AH18</f>
        <v>41301</v>
      </c>
      <c r="AI18" s="1">
        <f t="shared" si="5"/>
        <v>14898</v>
      </c>
      <c r="AJ18" s="10">
        <f t="shared" ref="AJ18:AJ34" si="8">(Y18+Z18+AA18)/D18</f>
        <v>14.320425274816028</v>
      </c>
      <c r="AK18" s="10">
        <f t="shared" si="7"/>
        <v>18.428648140690026</v>
      </c>
    </row>
    <row r="19" spans="1:37" ht="26.25" customHeight="1" x14ac:dyDescent="0.3">
      <c r="A19" s="25" t="s">
        <v>8</v>
      </c>
      <c r="B19" s="25" t="s">
        <v>38</v>
      </c>
      <c r="C19" s="61">
        <v>23775</v>
      </c>
      <c r="D19" s="1">
        <f t="shared" si="0"/>
        <v>1981.25</v>
      </c>
      <c r="E19" s="37">
        <v>110685</v>
      </c>
      <c r="F19" s="37"/>
      <c r="G19" s="37"/>
      <c r="H19" s="37">
        <v>5479</v>
      </c>
      <c r="I19" s="37"/>
      <c r="J19" s="37"/>
      <c r="K19" s="37"/>
      <c r="L19" s="37"/>
      <c r="M19" s="37">
        <v>1885</v>
      </c>
      <c r="N19" s="37"/>
      <c r="O19" s="37"/>
      <c r="P19" s="37">
        <v>1292</v>
      </c>
      <c r="Q19" s="37"/>
      <c r="R19" s="37"/>
      <c r="S19" s="37"/>
      <c r="T19" s="37"/>
      <c r="U19" s="37"/>
      <c r="V19" s="37"/>
      <c r="W19" s="37"/>
      <c r="X19" s="37"/>
      <c r="Y19" s="9">
        <f t="shared" si="1"/>
        <v>108800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4187</v>
      </c>
      <c r="AE19" s="9">
        <f>M19+'01.08.2018'!AE19</f>
        <v>9245</v>
      </c>
      <c r="AF19" s="9">
        <f>N19+'01.08.2018'!AF19</f>
        <v>0</v>
      </c>
      <c r="AG19" s="9">
        <f>O19+'01.08.2018'!AG19</f>
        <v>7892</v>
      </c>
      <c r="AH19" s="9">
        <f>P19+'01.08.2018'!AH19</f>
        <v>13956</v>
      </c>
      <c r="AI19" s="1">
        <f t="shared" si="5"/>
        <v>2142</v>
      </c>
      <c r="AJ19" s="10">
        <f t="shared" si="8"/>
        <v>54.914826498422713</v>
      </c>
      <c r="AK19" s="10">
        <f t="shared" si="7"/>
        <v>50.793650793650791</v>
      </c>
    </row>
    <row r="20" spans="1:37" ht="27.75" customHeight="1" x14ac:dyDescent="0.3">
      <c r="A20" s="25" t="s">
        <v>8</v>
      </c>
      <c r="B20" s="25" t="s">
        <v>37</v>
      </c>
      <c r="C20" s="61">
        <v>55475</v>
      </c>
      <c r="D20" s="1">
        <f t="shared" si="0"/>
        <v>4622.916666666667</v>
      </c>
      <c r="E20" s="37">
        <v>55033</v>
      </c>
      <c r="F20" s="37"/>
      <c r="G20" s="37"/>
      <c r="H20" s="37">
        <v>2731</v>
      </c>
      <c r="I20" s="37"/>
      <c r="J20" s="37"/>
      <c r="K20" s="37"/>
      <c r="L20" s="37"/>
      <c r="M20" s="37">
        <v>10882</v>
      </c>
      <c r="N20" s="37"/>
      <c r="O20" s="37"/>
      <c r="P20" s="37">
        <v>1395</v>
      </c>
      <c r="Q20" s="37"/>
      <c r="R20" s="37"/>
      <c r="S20" s="37"/>
      <c r="T20" s="37"/>
      <c r="U20" s="37"/>
      <c r="V20" s="37"/>
      <c r="W20" s="37"/>
      <c r="X20" s="37"/>
      <c r="Y20" s="9">
        <f t="shared" si="1"/>
        <v>44151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1336</v>
      </c>
      <c r="AE20" s="9">
        <f>M20+'01.08.2018'!AE20</f>
        <v>54359</v>
      </c>
      <c r="AF20" s="9">
        <f>N20+'01.08.2018'!AF20</f>
        <v>0</v>
      </c>
      <c r="AG20" s="9">
        <f>O20+'01.08.2018'!AG20</f>
        <v>23942</v>
      </c>
      <c r="AH20" s="9">
        <f>P20+'01.08.2018'!AH20</f>
        <v>13244</v>
      </c>
      <c r="AI20" s="1">
        <f t="shared" si="5"/>
        <v>9788</v>
      </c>
      <c r="AJ20" s="10">
        <f t="shared" si="8"/>
        <v>9.5504641730509228</v>
      </c>
      <c r="AK20" s="10">
        <f t="shared" si="7"/>
        <v>4.5107274213322439</v>
      </c>
    </row>
    <row r="21" spans="1:37" ht="32.25" customHeight="1" x14ac:dyDescent="0.3">
      <c r="A21" s="25" t="s">
        <v>8</v>
      </c>
      <c r="B21" s="25" t="s">
        <v>22</v>
      </c>
      <c r="C21" s="61">
        <v>168</v>
      </c>
      <c r="D21" s="1">
        <f t="shared" si="0"/>
        <v>14</v>
      </c>
      <c r="E21" s="37">
        <v>178</v>
      </c>
      <c r="F21" s="37"/>
      <c r="G21" s="37"/>
      <c r="H21" s="37"/>
      <c r="I21" s="37"/>
      <c r="J21" s="37"/>
      <c r="K21" s="37"/>
      <c r="L21" s="37"/>
      <c r="M21" s="37">
        <v>18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160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M21+'01.08.2018'!AE21</f>
        <v>323</v>
      </c>
      <c r="AF21" s="9">
        <f>N21+'01.08.2018'!AF21</f>
        <v>0</v>
      </c>
      <c r="AG21" s="9">
        <f>O21+'01.08.2018'!AG21</f>
        <v>0</v>
      </c>
      <c r="AH21" s="9">
        <f>P21+'01.08.2018'!AH21</f>
        <v>0</v>
      </c>
      <c r="AI21" s="1">
        <f t="shared" si="5"/>
        <v>40</v>
      </c>
      <c r="AJ21" s="10">
        <f t="shared" si="8"/>
        <v>11.428571428571429</v>
      </c>
      <c r="AK21" s="10">
        <f t="shared" si="7"/>
        <v>4</v>
      </c>
    </row>
    <row r="22" spans="1:37" ht="27.75" customHeight="1" x14ac:dyDescent="0.3">
      <c r="A22" s="25" t="s">
        <v>9</v>
      </c>
      <c r="B22" s="25" t="s">
        <v>24</v>
      </c>
      <c r="C22" s="61">
        <v>32897</v>
      </c>
      <c r="D22" s="1">
        <f t="shared" si="0"/>
        <v>2741.4166666666665</v>
      </c>
      <c r="E22" s="37">
        <v>14375</v>
      </c>
      <c r="F22" s="37"/>
      <c r="G22" s="37">
        <v>2878</v>
      </c>
      <c r="H22" s="37">
        <v>6588</v>
      </c>
      <c r="I22" s="37"/>
      <c r="J22" s="37"/>
      <c r="K22" s="37"/>
      <c r="L22" s="37"/>
      <c r="M22" s="37">
        <v>164</v>
      </c>
      <c r="N22" s="37"/>
      <c r="O22" s="37">
        <v>1434</v>
      </c>
      <c r="P22" s="37">
        <v>278</v>
      </c>
      <c r="Q22" s="37"/>
      <c r="R22" s="37"/>
      <c r="S22" s="37"/>
      <c r="T22" s="37"/>
      <c r="U22" s="37"/>
      <c r="V22" s="37"/>
      <c r="W22" s="37">
        <v>5000</v>
      </c>
      <c r="X22" s="37"/>
      <c r="Y22" s="9">
        <f t="shared" si="1"/>
        <v>14211</v>
      </c>
      <c r="Z22" s="9">
        <f t="shared" si="2"/>
        <v>0</v>
      </c>
      <c r="AA22" s="9">
        <f t="shared" si="3"/>
        <v>6444</v>
      </c>
      <c r="AB22" s="37"/>
      <c r="AC22" s="39"/>
      <c r="AD22" s="9">
        <f t="shared" si="4"/>
        <v>1310</v>
      </c>
      <c r="AE22" s="9">
        <f>M22+'01.08.2018'!AE22</f>
        <v>1964</v>
      </c>
      <c r="AF22" s="9">
        <f>N22+'01.08.2018'!AF22</f>
        <v>0</v>
      </c>
      <c r="AG22" s="9">
        <f>O22+'01.08.2018'!AG22</f>
        <v>10714.5</v>
      </c>
      <c r="AH22" s="9">
        <f>P22+'01.08.2018'!AH22</f>
        <v>2473</v>
      </c>
      <c r="AI22" s="1">
        <f t="shared" si="5"/>
        <v>1585</v>
      </c>
      <c r="AJ22" s="10">
        <f t="shared" si="8"/>
        <v>7.5344256315165516</v>
      </c>
      <c r="AK22" s="10">
        <f t="shared" si="7"/>
        <v>13.031545741324921</v>
      </c>
    </row>
    <row r="23" spans="1:37" ht="29.25" customHeight="1" x14ac:dyDescent="0.3">
      <c r="A23" s="25" t="s">
        <v>23</v>
      </c>
      <c r="B23" s="25" t="s">
        <v>25</v>
      </c>
      <c r="C23" s="61">
        <v>137</v>
      </c>
      <c r="D23" s="1">
        <f t="shared" si="0"/>
        <v>11.416666666666666</v>
      </c>
      <c r="E23" s="37">
        <v>110</v>
      </c>
      <c r="F23" s="37"/>
      <c r="G23" s="37"/>
      <c r="H23" s="37"/>
      <c r="I23" s="37"/>
      <c r="J23" s="37"/>
      <c r="K23" s="37"/>
      <c r="L23" s="37"/>
      <c r="M23" s="37">
        <v>0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110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M23+'01.08.2018'!AE23</f>
        <v>193</v>
      </c>
      <c r="AF23" s="9">
        <f>N23+'01.08.2018'!AF23</f>
        <v>0</v>
      </c>
      <c r="AG23" s="9">
        <f>O23+'01.08.2018'!AG23</f>
        <v>0</v>
      </c>
      <c r="AH23" s="9">
        <f>P23+'01.08.2018'!AH23</f>
        <v>0</v>
      </c>
      <c r="AI23" s="1">
        <f t="shared" si="5"/>
        <v>24</v>
      </c>
      <c r="AJ23" s="10">
        <f t="shared" si="8"/>
        <v>9.6350364963503647</v>
      </c>
      <c r="AK23" s="10">
        <f t="shared" si="7"/>
        <v>4.583333333333333</v>
      </c>
    </row>
    <row r="24" spans="1:37" ht="36.75" customHeight="1" x14ac:dyDescent="0.3">
      <c r="A24" s="25" t="s">
        <v>60</v>
      </c>
      <c r="B24" s="25" t="s">
        <v>61</v>
      </c>
      <c r="C24" s="61">
        <v>137</v>
      </c>
      <c r="D24" s="1">
        <f t="shared" si="0"/>
        <v>11.416666666666666</v>
      </c>
      <c r="E24" s="37">
        <v>163</v>
      </c>
      <c r="F24" s="37"/>
      <c r="G24" s="37"/>
      <c r="H24" s="37"/>
      <c r="I24" s="37"/>
      <c r="J24" s="37"/>
      <c r="K24" s="37"/>
      <c r="L24" s="37"/>
      <c r="M24" s="37">
        <v>0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163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M24+'01.08.2018'!AE24</f>
        <v>128</v>
      </c>
      <c r="AF24" s="9">
        <f>N24+'01.08.2018'!AF24</f>
        <v>0</v>
      </c>
      <c r="AG24" s="9">
        <f>O24+'01.08.2018'!AG24</f>
        <v>0</v>
      </c>
      <c r="AH24" s="9">
        <f>P24+'01.08.2018'!AH24</f>
        <v>0</v>
      </c>
      <c r="AI24" s="1">
        <f t="shared" si="5"/>
        <v>16</v>
      </c>
      <c r="AJ24" s="10">
        <f t="shared" si="8"/>
        <v>14.277372262773723</v>
      </c>
      <c r="AK24" s="10">
        <f t="shared" si="7"/>
        <v>10.1875</v>
      </c>
    </row>
    <row r="25" spans="1:37" ht="34.5" customHeight="1" x14ac:dyDescent="0.3">
      <c r="A25" s="25" t="s">
        <v>60</v>
      </c>
      <c r="B25" s="25" t="s">
        <v>44</v>
      </c>
      <c r="C25" s="61">
        <v>277650</v>
      </c>
      <c r="D25" s="1">
        <f t="shared" si="0"/>
        <v>23137.5</v>
      </c>
      <c r="E25" s="43">
        <v>190411.51999999999</v>
      </c>
      <c r="F25" s="37"/>
      <c r="G25" s="43">
        <v>520</v>
      </c>
      <c r="H25" s="37">
        <v>50624</v>
      </c>
      <c r="I25" s="43"/>
      <c r="J25" s="37"/>
      <c r="K25" s="37"/>
      <c r="L25" s="37"/>
      <c r="M25" s="43">
        <v>28595.279999999999</v>
      </c>
      <c r="N25" s="37"/>
      <c r="O25" s="37">
        <v>360</v>
      </c>
      <c r="P25" s="37">
        <v>8264</v>
      </c>
      <c r="Q25" s="43"/>
      <c r="R25" s="37"/>
      <c r="S25" s="37"/>
      <c r="T25" s="43"/>
      <c r="U25" s="37"/>
      <c r="V25" s="37"/>
      <c r="W25" s="43"/>
      <c r="X25" s="43"/>
      <c r="Y25" s="44">
        <f t="shared" si="1"/>
        <v>161816.24</v>
      </c>
      <c r="Z25" s="9">
        <f t="shared" si="2"/>
        <v>0</v>
      </c>
      <c r="AA25" s="44">
        <f t="shared" si="3"/>
        <v>160</v>
      </c>
      <c r="AB25" s="37"/>
      <c r="AC25" s="39"/>
      <c r="AD25" s="9">
        <f t="shared" si="4"/>
        <v>42360</v>
      </c>
      <c r="AE25" s="44">
        <f>M25+'01.08.2018'!AE25</f>
        <v>155558.63999999998</v>
      </c>
      <c r="AF25" s="9">
        <f>N25+'01.08.2018'!AF25</f>
        <v>0</v>
      </c>
      <c r="AG25" s="44">
        <f>O25+'01.08.2018'!AG25</f>
        <v>40624</v>
      </c>
      <c r="AH25" s="9">
        <f>P25+'01.08.2018'!AH25</f>
        <v>81672</v>
      </c>
      <c r="AI25" s="1">
        <f t="shared" si="5"/>
        <v>24523</v>
      </c>
      <c r="AJ25" s="10">
        <f t="shared" si="8"/>
        <v>7.0005938411669364</v>
      </c>
      <c r="AK25" s="10">
        <f t="shared" si="7"/>
        <v>6.6050744199323077</v>
      </c>
    </row>
    <row r="26" spans="1:37" ht="31.5" customHeight="1" x14ac:dyDescent="0.3">
      <c r="A26" s="25" t="s">
        <v>11</v>
      </c>
      <c r="B26" s="25" t="s">
        <v>39</v>
      </c>
      <c r="C26" s="61">
        <v>25699</v>
      </c>
      <c r="D26" s="1">
        <f t="shared" si="0"/>
        <v>2141.5833333333335</v>
      </c>
      <c r="E26" s="37">
        <v>14992</v>
      </c>
      <c r="F26" s="37"/>
      <c r="G26" s="37">
        <v>2334</v>
      </c>
      <c r="H26" s="37">
        <v>3</v>
      </c>
      <c r="I26" s="37"/>
      <c r="J26" s="37"/>
      <c r="K26" s="37"/>
      <c r="L26" s="37"/>
      <c r="M26" s="37">
        <v>998</v>
      </c>
      <c r="N26" s="37"/>
      <c r="O26" s="37">
        <v>466</v>
      </c>
      <c r="P26" s="37">
        <v>3</v>
      </c>
      <c r="Q26" s="37"/>
      <c r="R26" s="37"/>
      <c r="S26" s="37"/>
      <c r="T26" s="37"/>
      <c r="U26" s="37"/>
      <c r="V26" s="37"/>
      <c r="W26" s="37"/>
      <c r="X26" s="37"/>
      <c r="Y26" s="9">
        <f t="shared" si="1"/>
        <v>13994</v>
      </c>
      <c r="Z26" s="9">
        <f t="shared" si="2"/>
        <v>0</v>
      </c>
      <c r="AA26" s="9">
        <f t="shared" si="3"/>
        <v>1868</v>
      </c>
      <c r="AB26" s="37"/>
      <c r="AC26" s="39"/>
      <c r="AD26" s="9">
        <f t="shared" si="4"/>
        <v>0</v>
      </c>
      <c r="AE26" s="9">
        <f>M26+'01.08.2018'!AE26</f>
        <v>7337</v>
      </c>
      <c r="AF26" s="9">
        <f>N26+'01.08.2018'!AF26</f>
        <v>0</v>
      </c>
      <c r="AG26" s="9">
        <f>O26+'01.08.2018'!AG26</f>
        <v>4961</v>
      </c>
      <c r="AH26" s="9">
        <f>P26+'01.08.2018'!AH26</f>
        <v>121</v>
      </c>
      <c r="AI26" s="1">
        <f t="shared" si="5"/>
        <v>1537</v>
      </c>
      <c r="AJ26" s="10">
        <f t="shared" si="8"/>
        <v>7.4066695202147939</v>
      </c>
      <c r="AK26" s="10">
        <f t="shared" si="7"/>
        <v>10.32010409889395</v>
      </c>
    </row>
    <row r="27" spans="1:37" ht="32.25" customHeight="1" x14ac:dyDescent="0.3">
      <c r="A27" s="25" t="s">
        <v>12</v>
      </c>
      <c r="B27" s="25" t="s">
        <v>28</v>
      </c>
      <c r="C27" s="61">
        <v>70102</v>
      </c>
      <c r="D27" s="1">
        <f t="shared" si="0"/>
        <v>5841.833333333333</v>
      </c>
      <c r="E27" s="37">
        <v>15124</v>
      </c>
      <c r="F27" s="37"/>
      <c r="G27" s="37"/>
      <c r="H27" s="37"/>
      <c r="I27" s="37"/>
      <c r="J27" s="37"/>
      <c r="K27" s="37"/>
      <c r="L27" s="37"/>
      <c r="M27" s="37">
        <v>2175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12949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M27+'01.08.2018'!AE27</f>
        <v>17338</v>
      </c>
      <c r="AF27" s="9">
        <f>N27+'01.08.2018'!AF27</f>
        <v>0</v>
      </c>
      <c r="AG27" s="9">
        <f>O27+'01.08.2018'!AG27</f>
        <v>0</v>
      </c>
      <c r="AH27" s="9">
        <f>P27+'01.08.2018'!AH27</f>
        <v>0</v>
      </c>
      <c r="AI27" s="1">
        <f t="shared" si="5"/>
        <v>2167</v>
      </c>
      <c r="AJ27" s="10">
        <f t="shared" si="8"/>
        <v>2.2165986705086875</v>
      </c>
      <c r="AK27" s="10">
        <f t="shared" si="7"/>
        <v>5.9755422242731884</v>
      </c>
    </row>
    <row r="28" spans="1:37" ht="31.5" customHeight="1" x14ac:dyDescent="0.3">
      <c r="A28" s="25" t="s">
        <v>29</v>
      </c>
      <c r="B28" s="25" t="s">
        <v>30</v>
      </c>
      <c r="C28" s="61">
        <v>137</v>
      </c>
      <c r="D28" s="1">
        <f t="shared" si="0"/>
        <v>11.416666666666666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M28+'01.08.2018'!AE28</f>
        <v>113</v>
      </c>
      <c r="AF28" s="9">
        <f>N28+'01.08.2018'!AF28</f>
        <v>0</v>
      </c>
      <c r="AG28" s="9">
        <f>O28+'01.08.2018'!AG28</f>
        <v>0</v>
      </c>
      <c r="AH28" s="9">
        <f>P28+'01.08.2018'!AH28</f>
        <v>0</v>
      </c>
      <c r="AI28" s="1">
        <f t="shared" si="5"/>
        <v>14</v>
      </c>
      <c r="AJ28" s="10">
        <f t="shared" si="8"/>
        <v>0</v>
      </c>
      <c r="AK28" s="10">
        <f t="shared" si="7"/>
        <v>0</v>
      </c>
    </row>
    <row r="29" spans="1:37" ht="29.25" customHeight="1" x14ac:dyDescent="0.3">
      <c r="A29" s="25" t="s">
        <v>26</v>
      </c>
      <c r="B29" s="25" t="s">
        <v>27</v>
      </c>
      <c r="C29" s="61">
        <v>61177</v>
      </c>
      <c r="D29" s="1">
        <f t="shared" si="0"/>
        <v>5098.083333333333</v>
      </c>
      <c r="E29" s="37">
        <v>53680</v>
      </c>
      <c r="F29" s="37"/>
      <c r="G29" s="37"/>
      <c r="H29" s="37"/>
      <c r="I29" s="37"/>
      <c r="J29" s="37"/>
      <c r="K29" s="37"/>
      <c r="L29" s="37"/>
      <c r="M29" s="37">
        <v>190</v>
      </c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53490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M29+'01.08.2018'!AE29</f>
        <v>910</v>
      </c>
      <c r="AF29" s="9">
        <f>N29+'01.08.2018'!AF29</f>
        <v>0</v>
      </c>
      <c r="AG29" s="9">
        <f>O29+'01.08.2018'!AG29</f>
        <v>0</v>
      </c>
      <c r="AH29" s="9">
        <f>P29+'01.08.2018'!AH29</f>
        <v>0</v>
      </c>
      <c r="AI29" s="1">
        <f t="shared" si="5"/>
        <v>114</v>
      </c>
      <c r="AJ29" s="10">
        <f t="shared" si="8"/>
        <v>10.492178433071253</v>
      </c>
      <c r="AK29" s="10">
        <f t="shared" si="7"/>
        <v>469.21052631578948</v>
      </c>
    </row>
    <row r="30" spans="1:37" ht="32.25" customHeight="1" x14ac:dyDescent="0.3">
      <c r="A30" s="25" t="s">
        <v>10</v>
      </c>
      <c r="B30" s="25" t="s">
        <v>38</v>
      </c>
      <c r="C30" s="61">
        <v>19825</v>
      </c>
      <c r="D30" s="1">
        <f t="shared" si="0"/>
        <v>1652.0833333333333</v>
      </c>
      <c r="E30" s="37">
        <v>40000</v>
      </c>
      <c r="F30" s="37"/>
      <c r="G30" s="37"/>
      <c r="H30" s="37"/>
      <c r="I30" s="37"/>
      <c r="J30" s="37"/>
      <c r="K30" s="37"/>
      <c r="L30" s="37"/>
      <c r="M30" s="37">
        <v>0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40000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M30+'01.08.2018'!AE30</f>
        <v>159</v>
      </c>
      <c r="AF30" s="9">
        <f>N30+'01.08.2018'!AF30</f>
        <v>0</v>
      </c>
      <c r="AG30" s="9">
        <f>O30+'01.08.2018'!AG30</f>
        <v>0</v>
      </c>
      <c r="AH30" s="9">
        <f>P30+'01.08.2018'!AH30</f>
        <v>0</v>
      </c>
      <c r="AI30" s="1">
        <f t="shared" si="5"/>
        <v>20</v>
      </c>
      <c r="AJ30" s="10">
        <f t="shared" si="8"/>
        <v>24.211853720050442</v>
      </c>
      <c r="AK30" s="10">
        <f t="shared" si="7"/>
        <v>2000</v>
      </c>
    </row>
    <row r="31" spans="1:37" ht="31.5" customHeight="1" x14ac:dyDescent="0.3">
      <c r="A31" s="25" t="s">
        <v>14</v>
      </c>
      <c r="B31" s="25" t="s">
        <v>38</v>
      </c>
      <c r="C31" s="61">
        <v>178427</v>
      </c>
      <c r="D31" s="1">
        <f t="shared" si="0"/>
        <v>14868.916666666666</v>
      </c>
      <c r="E31" s="37">
        <v>66938</v>
      </c>
      <c r="F31" s="37"/>
      <c r="G31" s="37">
        <v>0</v>
      </c>
      <c r="H31" s="37">
        <v>46469</v>
      </c>
      <c r="I31" s="37"/>
      <c r="J31" s="37"/>
      <c r="K31" s="37">
        <v>32000</v>
      </c>
      <c r="L31" s="37"/>
      <c r="M31" s="37">
        <v>15023</v>
      </c>
      <c r="N31" s="37"/>
      <c r="O31" s="37">
        <v>0</v>
      </c>
      <c r="P31" s="37">
        <v>3704</v>
      </c>
      <c r="Q31" s="37"/>
      <c r="R31" s="37"/>
      <c r="S31" s="37"/>
      <c r="T31" s="37"/>
      <c r="U31" s="37"/>
      <c r="V31" s="37"/>
      <c r="W31" s="37"/>
      <c r="X31" s="37"/>
      <c r="Y31" s="9">
        <f t="shared" si="1"/>
        <v>51915</v>
      </c>
      <c r="Z31" s="9">
        <f t="shared" si="2"/>
        <v>0</v>
      </c>
      <c r="AA31" s="9">
        <f t="shared" si="3"/>
        <v>32000</v>
      </c>
      <c r="AB31" s="37"/>
      <c r="AC31" s="39"/>
      <c r="AD31" s="9">
        <f t="shared" si="4"/>
        <v>42765</v>
      </c>
      <c r="AE31" s="9">
        <f>M31+'01.08.2018'!AE31</f>
        <v>107507</v>
      </c>
      <c r="AF31" s="9">
        <f>N31+'01.08.2018'!AF31</f>
        <v>0</v>
      </c>
      <c r="AG31" s="9">
        <f>O31+'01.08.2018'!AG31</f>
        <v>28982</v>
      </c>
      <c r="AH31" s="9">
        <f>P31+'01.08.2018'!AH31</f>
        <v>45350</v>
      </c>
      <c r="AI31" s="1">
        <f t="shared" si="5"/>
        <v>17061</v>
      </c>
      <c r="AJ31" s="10">
        <f t="shared" si="8"/>
        <v>5.6436525862117284</v>
      </c>
      <c r="AK31" s="10">
        <f t="shared" si="7"/>
        <v>4.9185276361291832</v>
      </c>
    </row>
    <row r="32" spans="1:37" ht="39.75" customHeight="1" x14ac:dyDescent="0.3">
      <c r="A32" s="25" t="s">
        <v>62</v>
      </c>
      <c r="B32" s="25" t="s">
        <v>68</v>
      </c>
      <c r="C32" s="61">
        <v>33174</v>
      </c>
      <c r="D32" s="1">
        <f t="shared" si="0"/>
        <v>2764.5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M32+'01.08.2018'!AE32</f>
        <v>0</v>
      </c>
      <c r="AF32" s="9">
        <f>N32+'01.08.2018'!AF32</f>
        <v>0</v>
      </c>
      <c r="AG32" s="9">
        <f>O32+'01.08.2018'!AG32</f>
        <v>0</v>
      </c>
      <c r="AH32" s="9">
        <f>P32+'01.08.2018'!AH32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3">
      <c r="A33" s="25" t="s">
        <v>63</v>
      </c>
      <c r="B33" s="25" t="s">
        <v>64</v>
      </c>
      <c r="C33" s="61">
        <v>16585</v>
      </c>
      <c r="D33" s="1">
        <f t="shared" si="0"/>
        <v>1382.0833333333333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M33+'01.08.2018'!AE33</f>
        <v>0</v>
      </c>
      <c r="AF33" s="9">
        <f>N33+'01.08.2018'!AF33</f>
        <v>0</v>
      </c>
      <c r="AG33" s="9">
        <f>O33+'01.08.2018'!AG33</f>
        <v>0</v>
      </c>
      <c r="AH33" s="9">
        <f>P33+'01.08.2018'!AH33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3">
      <c r="A34" s="26" t="s">
        <v>65</v>
      </c>
      <c r="B34" s="27" t="s">
        <v>67</v>
      </c>
      <c r="C34" s="61">
        <v>32815</v>
      </c>
      <c r="D34" s="1">
        <f t="shared" si="0"/>
        <v>2734.5833333333335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>(F34+J34)-N34</f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M34+'01.08.2018'!AE34</f>
        <v>0</v>
      </c>
      <c r="AF34" s="9">
        <f>N34+'01.08.2018'!AF34</f>
        <v>0</v>
      </c>
      <c r="AG34" s="9">
        <f>O34+'01.08.2018'!AG34</f>
        <v>0</v>
      </c>
      <c r="AH34" s="9">
        <f>P34+'01.08.2018'!AH34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3">
      <c r="A35" s="26" t="s">
        <v>65</v>
      </c>
      <c r="B35" s="27" t="s">
        <v>66</v>
      </c>
      <c r="C35" s="61">
        <v>137</v>
      </c>
      <c r="D35" s="1">
        <f>C35/12</f>
        <v>11.416666666666666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M35+'01.08.2018'!AE35</f>
        <v>0</v>
      </c>
      <c r="AF35" s="9">
        <f>N35+'01.08.2018'!AF35</f>
        <v>0</v>
      </c>
      <c r="AG35" s="9">
        <f>O35+'01.08.2018'!AG35</f>
        <v>0</v>
      </c>
      <c r="AH35" s="9">
        <f>P35+'01.08.2018'!AH35</f>
        <v>0</v>
      </c>
      <c r="AI35" s="1">
        <f t="shared" si="5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3">
      <c r="A36" s="69" t="s">
        <v>17</v>
      </c>
      <c r="B36" s="69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3">
      <c r="A37" s="25" t="s">
        <v>15</v>
      </c>
      <c r="B37" s="25" t="s">
        <v>41</v>
      </c>
      <c r="C37" s="61">
        <v>98548</v>
      </c>
      <c r="D37" s="1">
        <f t="shared" si="0"/>
        <v>8212.3333333333339</v>
      </c>
      <c r="E37" s="37">
        <v>135531</v>
      </c>
      <c r="F37" s="37"/>
      <c r="G37" s="37"/>
      <c r="H37" s="37"/>
      <c r="I37" s="37"/>
      <c r="J37" s="40"/>
      <c r="K37" s="40"/>
      <c r="L37" s="40"/>
      <c r="M37" s="37">
        <v>3471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132060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M37+'01.08.2018'!AE37</f>
        <v>29180</v>
      </c>
      <c r="AF37" s="9">
        <f>N37+'01.08.2018'!AF37</f>
        <v>0</v>
      </c>
      <c r="AG37" s="9">
        <f>O37+'01.08.2018'!AG37</f>
        <v>0</v>
      </c>
      <c r="AH37" s="9">
        <f>P37+'01.08.2018'!AH37</f>
        <v>0</v>
      </c>
      <c r="AI37" s="1">
        <f t="shared" si="5"/>
        <v>3648</v>
      </c>
      <c r="AJ37" s="10">
        <f>(Y37+Z37+AA37)/D37</f>
        <v>16.080691642651296</v>
      </c>
      <c r="AK37" s="10">
        <f>(Y37+Z37+AA37)/AI37</f>
        <v>36.200657894736842</v>
      </c>
    </row>
    <row r="38" spans="1:38" ht="35.25" customHeight="1" x14ac:dyDescent="0.3">
      <c r="A38" s="25" t="s">
        <v>33</v>
      </c>
      <c r="B38" s="25" t="s">
        <v>43</v>
      </c>
      <c r="C38" s="61">
        <v>2147</v>
      </c>
      <c r="D38" s="1">
        <f t="shared" si="0"/>
        <v>178.91666666666666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M38+'01.08.2018'!AE38</f>
        <v>0</v>
      </c>
      <c r="AF38" s="9">
        <f>N38+'01.08.2018'!AF38</f>
        <v>0</v>
      </c>
      <c r="AG38" s="9">
        <f>O38+'01.08.2018'!AG38</f>
        <v>0</v>
      </c>
      <c r="AH38" s="9">
        <f>P38+'01.08.2018'!AH38</f>
        <v>0</v>
      </c>
      <c r="AI38" s="1">
        <f t="shared" si="5"/>
        <v>0</v>
      </c>
      <c r="AJ38" s="10">
        <f t="shared" ref="AJ38" si="9">(Y38+Z38+AA38)/D38</f>
        <v>0</v>
      </c>
      <c r="AK38" s="10" t="e">
        <f t="shared" si="7"/>
        <v>#DIV/0!</v>
      </c>
    </row>
    <row r="39" spans="1:38" ht="39" customHeight="1" x14ac:dyDescent="0.3">
      <c r="A39" s="25" t="s">
        <v>16</v>
      </c>
      <c r="B39" s="25" t="s">
        <v>31</v>
      </c>
      <c r="C39" s="61">
        <v>189226</v>
      </c>
      <c r="D39" s="1">
        <f t="shared" si="0"/>
        <v>15768.833333333334</v>
      </c>
      <c r="E39" s="37">
        <v>264620</v>
      </c>
      <c r="F39" s="37"/>
      <c r="G39" s="37"/>
      <c r="H39" s="37"/>
      <c r="I39" s="37"/>
      <c r="J39" s="40"/>
      <c r="K39" s="40"/>
      <c r="L39" s="40"/>
      <c r="M39" s="37">
        <v>11766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252854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M39+'01.08.2018'!AE39</f>
        <v>71106</v>
      </c>
      <c r="AF39" s="9">
        <f>N39+'01.08.2018'!AF39</f>
        <v>0</v>
      </c>
      <c r="AG39" s="9">
        <f>O39+'01.08.2018'!AG39</f>
        <v>0</v>
      </c>
      <c r="AH39" s="9">
        <f>P39+'01.08.2018'!AH39</f>
        <v>0</v>
      </c>
      <c r="AI39" s="1">
        <f t="shared" si="5"/>
        <v>8888</v>
      </c>
      <c r="AJ39" s="10">
        <f>(Y39+Z39+AA39)/D39</f>
        <v>16.035048037796074</v>
      </c>
      <c r="AK39" s="10">
        <f>(Y39+Z39+AA39)/AI39</f>
        <v>28.448919891989199</v>
      </c>
    </row>
    <row r="40" spans="1:38" ht="33.75" customHeight="1" x14ac:dyDescent="0.3">
      <c r="A40" s="28" t="s">
        <v>16</v>
      </c>
      <c r="B40" s="28" t="s">
        <v>32</v>
      </c>
      <c r="C40" s="61">
        <v>3741</v>
      </c>
      <c r="D40" s="1">
        <f t="shared" si="0"/>
        <v>311.75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M40+'01.08.2018'!AE40</f>
        <v>0</v>
      </c>
      <c r="AF40" s="9">
        <f>N40+'01.08.2018'!AF40</f>
        <v>0</v>
      </c>
      <c r="AG40" s="9">
        <f>O40+'01.08.2018'!AG40</f>
        <v>0</v>
      </c>
      <c r="AH40" s="9">
        <f>P40+'01.08.2018'!AH40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3">
      <c r="A41" s="73" t="s">
        <v>99</v>
      </c>
      <c r="B41" s="73"/>
      <c r="C41" s="7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6" t="s">
        <v>123</v>
      </c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6" x14ac:dyDescent="0.3">
      <c r="A42" s="62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</row>
    <row r="43" spans="1:38" ht="15" customHeight="1" x14ac:dyDescent="0.3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3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3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Yc+3IyMgZ839wGEucgyLBQ3yPXkLJK0/YIqfYFdCoMMLX+vUMY2rVjqhFcelTX6+E+qRDGJMjcUZRRHChySEUQ==" saltValue="OC5rSQbRh4FTe3BAWeKhxg==" spinCount="100000" sheet="1" objects="1" scenarios="1" formatCells="0" selectLockedCells="1"/>
  <mergeCells count="21">
    <mergeCell ref="A1:F1"/>
    <mergeCell ref="A2:A3"/>
    <mergeCell ref="B2:B3"/>
    <mergeCell ref="C2:C3"/>
    <mergeCell ref="D2:D3"/>
    <mergeCell ref="E2:H2"/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  <mergeCell ref="A41:C41"/>
  </mergeCells>
  <pageMargins left="0.25" right="0.25" top="0.75" bottom="0.75" header="0.3" footer="0.3"/>
  <pageSetup paperSize="9" scale="32" fitToHeight="0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29776560-8B3B-4F48-AC10-9351D51BF398}">
            <xm:f>'01.08.2018'!Y6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381B1539-8130-4BC7-B549-47F697BB1A6C}">
            <xm:f>'01.08.2018'!Y6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77EA7A85-B1CD-42E3-A65C-7BF5198995A3}">
            <xm:f>'01.08.2018'!Z6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82687800-B0FA-43A6-A973-BFADB1DD4560}">
            <xm:f>'01.08.2018'!Z6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F7AC0E38-4311-457B-968E-BF6701792E2F}">
            <xm:f>'01.08.2018'!AA6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2265E86F-6314-4A1B-9701-1BD8F37E689A}">
            <xm:f>'01.08.2018'!AA6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1288343B-8845-44FF-ACA8-3FCBCC26AA74}">
            <xm:f>'01.08.2018'!AD6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99223565-FEB7-455A-8075-3226AC2500C3}">
            <xm:f>'01.08.2018'!AD6</xm:f>
            <x14:dxf/>
          </x14:cfRule>
          <xm:sqref>H6:H15 H17:H35 H37:H40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tabSelected="1" zoomScale="60" zoomScaleNormal="60" workbookViewId="0">
      <pane xSplit="4" ySplit="5" topLeftCell="M13" activePane="bottomRight" state="frozen"/>
      <selection pane="topRight" activeCell="E1" sqref="E1"/>
      <selection pane="bottomLeft" activeCell="A6" sqref="A6"/>
      <selection pane="bottomRight" activeCell="AB24" sqref="AB24"/>
    </sheetView>
  </sheetViews>
  <sheetFormatPr defaultColWidth="9.109375" defaultRowHeight="14.4" x14ac:dyDescent="0.3"/>
  <cols>
    <col min="1" max="1" width="18.5546875" style="7" customWidth="1"/>
    <col min="2" max="2" width="28" style="7" customWidth="1"/>
    <col min="3" max="3" width="11.5546875" style="7" customWidth="1"/>
    <col min="4" max="4" width="10.44140625" style="7" customWidth="1"/>
    <col min="5" max="5" width="13.109375" style="7" customWidth="1"/>
    <col min="6" max="6" width="10.33203125" style="7" customWidth="1"/>
    <col min="7" max="7" width="12.5546875" style="7" customWidth="1"/>
    <col min="8" max="8" width="11.6640625" style="23" customWidth="1"/>
    <col min="9" max="9" width="12.44140625" style="7" customWidth="1"/>
    <col min="10" max="10" width="9.33203125" style="7" customWidth="1"/>
    <col min="11" max="11" width="10.5546875" style="7" customWidth="1"/>
    <col min="12" max="12" width="11.33203125" style="23" customWidth="1"/>
    <col min="13" max="13" width="12.6640625" style="7" customWidth="1"/>
    <col min="14" max="14" width="10.5546875" style="7" customWidth="1"/>
    <col min="15" max="15" width="10.88671875" style="7" customWidth="1"/>
    <col min="16" max="16" width="11.88671875" style="23" customWidth="1"/>
    <col min="17" max="17" width="11.33203125" style="7" customWidth="1"/>
    <col min="18" max="18" width="8.88671875" style="7" customWidth="1"/>
    <col min="19" max="19" width="9.88671875" style="7" customWidth="1"/>
    <col min="20" max="20" width="10.109375" style="7" customWidth="1"/>
    <col min="21" max="21" width="9.33203125" style="7" customWidth="1"/>
    <col min="22" max="22" width="9.5546875" style="7" customWidth="1"/>
    <col min="23" max="23" width="10.44140625" style="7" customWidth="1"/>
    <col min="24" max="24" width="10.88671875" style="7" customWidth="1"/>
    <col min="25" max="25" width="13.5546875" style="7" customWidth="1"/>
    <col min="26" max="26" width="11" style="7" customWidth="1"/>
    <col min="27" max="27" width="12.109375" style="7" customWidth="1"/>
    <col min="28" max="28" width="11" style="7" customWidth="1"/>
    <col min="29" max="29" width="13.109375" style="7" customWidth="1"/>
    <col min="30" max="30" width="12.5546875" style="23" customWidth="1"/>
    <col min="31" max="31" width="13" style="7" customWidth="1"/>
    <col min="32" max="32" width="10.6640625" style="7" customWidth="1"/>
    <col min="33" max="33" width="11.33203125" style="7" customWidth="1"/>
    <col min="34" max="34" width="12.109375" style="7" customWidth="1"/>
    <col min="35" max="35" width="10" style="7" customWidth="1"/>
    <col min="36" max="36" width="10.88671875" style="7" customWidth="1"/>
    <col min="37" max="37" width="10.6640625" style="7" customWidth="1"/>
    <col min="38" max="38" width="17.33203125" style="7" hidden="1" customWidth="1"/>
    <col min="39" max="16384" width="9.109375" style="7"/>
  </cols>
  <sheetData>
    <row r="1" spans="1:38" ht="31.5" customHeight="1" x14ac:dyDescent="0.3">
      <c r="A1" s="74" t="s">
        <v>127</v>
      </c>
      <c r="B1" s="75"/>
      <c r="C1" s="75"/>
      <c r="D1" s="75"/>
      <c r="E1" s="75"/>
      <c r="F1" s="75"/>
      <c r="G1" s="46">
        <v>43374</v>
      </c>
      <c r="H1" s="21"/>
      <c r="I1" s="16"/>
      <c r="J1" s="16"/>
      <c r="K1" s="16"/>
      <c r="L1" s="21"/>
      <c r="M1" s="16"/>
      <c r="N1" s="16"/>
      <c r="O1" s="16"/>
      <c r="P1" s="21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21"/>
      <c r="AE1" s="30"/>
      <c r="AF1" s="30"/>
      <c r="AG1" s="30"/>
      <c r="AH1" s="30"/>
      <c r="AI1" s="30"/>
      <c r="AJ1" s="30"/>
    </row>
    <row r="2" spans="1:38" s="20" customFormat="1" ht="80.25" customHeight="1" x14ac:dyDescent="0.3">
      <c r="A2" s="65" t="s">
        <v>0</v>
      </c>
      <c r="B2" s="65" t="s">
        <v>21</v>
      </c>
      <c r="C2" s="65" t="s">
        <v>77</v>
      </c>
      <c r="D2" s="65" t="s">
        <v>13</v>
      </c>
      <c r="E2" s="76" t="s">
        <v>73</v>
      </c>
      <c r="F2" s="76"/>
      <c r="G2" s="76"/>
      <c r="H2" s="76"/>
      <c r="I2" s="66" t="s">
        <v>74</v>
      </c>
      <c r="J2" s="66"/>
      <c r="K2" s="66"/>
      <c r="L2" s="66"/>
      <c r="M2" s="77" t="s">
        <v>75</v>
      </c>
      <c r="N2" s="78"/>
      <c r="O2" s="78"/>
      <c r="P2" s="78"/>
      <c r="Q2" s="79" t="s">
        <v>69</v>
      </c>
      <c r="R2" s="80"/>
      <c r="S2" s="80"/>
      <c r="T2" s="81" t="s">
        <v>70</v>
      </c>
      <c r="U2" s="82"/>
      <c r="V2" s="82"/>
      <c r="W2" s="66" t="s">
        <v>46</v>
      </c>
      <c r="X2" s="66" t="s">
        <v>71</v>
      </c>
      <c r="Y2" s="76" t="s">
        <v>72</v>
      </c>
      <c r="Z2" s="76"/>
      <c r="AA2" s="76"/>
      <c r="AB2" s="76"/>
      <c r="AC2" s="76"/>
      <c r="AD2" s="76"/>
      <c r="AE2" s="67" t="s">
        <v>76</v>
      </c>
      <c r="AF2" s="68"/>
      <c r="AG2" s="68"/>
      <c r="AH2" s="68"/>
      <c r="AI2" s="65" t="s">
        <v>81</v>
      </c>
      <c r="AJ2" s="64" t="s">
        <v>42</v>
      </c>
      <c r="AK2" s="64"/>
      <c r="AL2" s="35">
        <v>43101</v>
      </c>
    </row>
    <row r="3" spans="1:38" s="18" customFormat="1" ht="174.75" customHeight="1" x14ac:dyDescent="0.3">
      <c r="A3" s="65"/>
      <c r="B3" s="65"/>
      <c r="C3" s="65"/>
      <c r="D3" s="65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6"/>
      <c r="X3" s="66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5"/>
      <c r="AJ3" s="54" t="s">
        <v>83</v>
      </c>
      <c r="AK3" s="55" t="s">
        <v>84</v>
      </c>
      <c r="AL3" s="36">
        <f>ROUND((G1-AL2)/30,0)</f>
        <v>9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3">
      <c r="A5" s="71" t="s">
        <v>1</v>
      </c>
      <c r="B5" s="72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3">
      <c r="A6" s="25" t="s">
        <v>2</v>
      </c>
      <c r="B6" s="25" t="s">
        <v>34</v>
      </c>
      <c r="C6" s="53">
        <f>'01.09.2018'!C6</f>
        <v>113918</v>
      </c>
      <c r="D6" s="1">
        <f t="shared" ref="D6:D40" si="0">C6/12</f>
        <v>9493.1666666666661</v>
      </c>
      <c r="E6" s="37">
        <v>208820</v>
      </c>
      <c r="F6" s="37"/>
      <c r="G6" s="37"/>
      <c r="H6" s="37"/>
      <c r="I6" s="37"/>
      <c r="J6" s="42"/>
      <c r="K6" s="37"/>
      <c r="L6" s="37"/>
      <c r="M6" s="37">
        <v>7135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201685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M6+'01.09.2018'!AE6</f>
        <v>100519</v>
      </c>
      <c r="AF6" s="9">
        <f>N6+'01.09.2018'!AF6</f>
        <v>0</v>
      </c>
      <c r="AG6" s="9">
        <f>O6+'01.09.2018'!AG6</f>
        <v>0</v>
      </c>
      <c r="AH6" s="9">
        <f>P6+'01.09.2018'!AH6</f>
        <v>0</v>
      </c>
      <c r="AI6" s="1">
        <f>ROUND((AE6+AF6+AG6)/$AL$3,0)</f>
        <v>11169</v>
      </c>
      <c r="AJ6" s="10">
        <f>(Y6+Z6+AA6)/D6</f>
        <v>21.245281693849964</v>
      </c>
      <c r="AK6" s="10">
        <f>(Y6+Z6+AA6)/AI6</f>
        <v>18.057570059987466</v>
      </c>
    </row>
    <row r="7" spans="1:38" ht="29.25" customHeight="1" x14ac:dyDescent="0.3">
      <c r="A7" s="25" t="s">
        <v>2</v>
      </c>
      <c r="B7" s="25" t="s">
        <v>35</v>
      </c>
      <c r="C7" s="53">
        <f>'01.09.2018'!C7</f>
        <v>990944</v>
      </c>
      <c r="D7" s="1">
        <f t="shared" si="0"/>
        <v>82578.666666666672</v>
      </c>
      <c r="E7" s="37">
        <v>1970043.5</v>
      </c>
      <c r="F7" s="37"/>
      <c r="G7" s="37"/>
      <c r="H7" s="37"/>
      <c r="I7" s="37"/>
      <c r="J7" s="37"/>
      <c r="K7" s="37"/>
      <c r="L7" s="37"/>
      <c r="M7" s="37">
        <v>3619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1966424.5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M7+'01.09.2018'!AE7</f>
        <v>55774.5</v>
      </c>
      <c r="AF7" s="9">
        <f>N7+'01.09.2018'!AF7</f>
        <v>0</v>
      </c>
      <c r="AG7" s="9">
        <f>O7+'01.09.2018'!AG7</f>
        <v>0</v>
      </c>
      <c r="AH7" s="9">
        <f>P7+'01.09.2018'!AH7</f>
        <v>0</v>
      </c>
      <c r="AI7" s="1">
        <f t="shared" ref="AI7:AI39" si="5">ROUND((AE7+AF7+AG7)/$AL$3,0)</f>
        <v>6197</v>
      </c>
      <c r="AJ7" s="10">
        <f t="shared" ref="AJ7:AJ14" si="6">(Y7+Z7+AA7)/D7</f>
        <v>23.812742193302547</v>
      </c>
      <c r="AK7" s="10">
        <f t="shared" ref="AK7:AK39" si="7">(Y7+Z7+AA7)/AI7</f>
        <v>317.31878328223331</v>
      </c>
    </row>
    <row r="8" spans="1:38" ht="29.25" customHeight="1" x14ac:dyDescent="0.3">
      <c r="A8" s="25" t="s">
        <v>2</v>
      </c>
      <c r="B8" s="25" t="s">
        <v>40</v>
      </c>
      <c r="C8" s="53">
        <f>'01.09.2018'!C8</f>
        <v>1058</v>
      </c>
      <c r="D8" s="1">
        <f t="shared" si="0"/>
        <v>88.166666666666671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M8+'01.09.2018'!AE8</f>
        <v>1476</v>
      </c>
      <c r="AF8" s="9">
        <f>N8+'01.09.2018'!AF8</f>
        <v>0</v>
      </c>
      <c r="AG8" s="9">
        <f>O8+'01.09.2018'!AG8</f>
        <v>0</v>
      </c>
      <c r="AH8" s="9">
        <f>P8+'01.09.2018'!AH8</f>
        <v>0</v>
      </c>
      <c r="AI8" s="1">
        <f t="shared" si="5"/>
        <v>164</v>
      </c>
      <c r="AJ8" s="10">
        <f t="shared" si="6"/>
        <v>0</v>
      </c>
      <c r="AK8" s="10">
        <f t="shared" si="7"/>
        <v>0</v>
      </c>
    </row>
    <row r="9" spans="1:38" ht="33.75" customHeight="1" x14ac:dyDescent="0.3">
      <c r="A9" s="25" t="s">
        <v>2</v>
      </c>
      <c r="B9" s="25" t="s">
        <v>59</v>
      </c>
      <c r="C9" s="53">
        <f>'01.09.2018'!C9</f>
        <v>1266</v>
      </c>
      <c r="D9" s="1">
        <f t="shared" si="0"/>
        <v>105.5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M9+'01.09.2018'!AE9</f>
        <v>0</v>
      </c>
      <c r="AF9" s="9">
        <f>N9+'01.09.2018'!AF9</f>
        <v>0</v>
      </c>
      <c r="AG9" s="9">
        <f>O9+'01.09.2018'!AG9</f>
        <v>0</v>
      </c>
      <c r="AH9" s="9">
        <f>P9+'01.09.2018'!AH9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3">
      <c r="A10" s="25" t="s">
        <v>3</v>
      </c>
      <c r="B10" s="25" t="s">
        <v>36</v>
      </c>
      <c r="C10" s="53">
        <f>'01.09.2018'!C10</f>
        <v>288010</v>
      </c>
      <c r="D10" s="1">
        <f t="shared" si="0"/>
        <v>24000.833333333332</v>
      </c>
      <c r="E10" s="37">
        <v>313656</v>
      </c>
      <c r="F10" s="37"/>
      <c r="G10" s="37"/>
      <c r="H10" s="37"/>
      <c r="I10" s="37"/>
      <c r="J10" s="37"/>
      <c r="K10" s="37"/>
      <c r="L10" s="37"/>
      <c r="M10" s="37">
        <v>19360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294296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M10+'01.09.2018'!AE10</f>
        <v>210510</v>
      </c>
      <c r="AF10" s="9">
        <f>N10+'01.09.2018'!AF10</f>
        <v>0</v>
      </c>
      <c r="AG10" s="9">
        <f>O10+'01.09.2018'!AG10</f>
        <v>0</v>
      </c>
      <c r="AH10" s="9">
        <f>P10+'01.09.2018'!AH10</f>
        <v>0</v>
      </c>
      <c r="AI10" s="1">
        <f t="shared" si="5"/>
        <v>23390</v>
      </c>
      <c r="AJ10" s="10">
        <f t="shared" si="6"/>
        <v>12.261907572653728</v>
      </c>
      <c r="AK10" s="10">
        <f t="shared" si="7"/>
        <v>12.582129115006413</v>
      </c>
    </row>
    <row r="11" spans="1:38" ht="24.75" customHeight="1" x14ac:dyDescent="0.3">
      <c r="A11" s="25" t="s">
        <v>3</v>
      </c>
      <c r="B11" s="25" t="s">
        <v>58</v>
      </c>
      <c r="C11" s="53">
        <f>'01.09.2018'!C11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8" t="s">
        <v>136</v>
      </c>
      <c r="AC11" s="52" t="s">
        <v>137</v>
      </c>
      <c r="AD11" s="9">
        <f t="shared" si="4"/>
        <v>0</v>
      </c>
      <c r="AE11" s="9">
        <f>M11+'01.09.2018'!AE11</f>
        <v>0</v>
      </c>
      <c r="AF11" s="9">
        <f>N11+'01.09.2018'!AF11</f>
        <v>0</v>
      </c>
      <c r="AG11" s="9">
        <f>O11+'01.09.2018'!AG11</f>
        <v>0</v>
      </c>
      <c r="AH11" s="9">
        <f>P11+'01.09.2018'!AH11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3">
      <c r="A12" s="25" t="s">
        <v>4</v>
      </c>
      <c r="B12" s="25" t="s">
        <v>36</v>
      </c>
      <c r="C12" s="53">
        <f>'01.09.2018'!C12</f>
        <v>1963</v>
      </c>
      <c r="D12" s="1">
        <f t="shared" si="0"/>
        <v>163.58333333333334</v>
      </c>
      <c r="E12" s="37">
        <v>1687</v>
      </c>
      <c r="F12" s="37"/>
      <c r="G12" s="37"/>
      <c r="H12" s="37"/>
      <c r="I12" s="37"/>
      <c r="J12" s="37"/>
      <c r="K12" s="37"/>
      <c r="L12" s="37"/>
      <c r="M12" s="37">
        <v>102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1585</v>
      </c>
      <c r="Z12" s="9">
        <f t="shared" si="2"/>
        <v>0</v>
      </c>
      <c r="AA12" s="9">
        <f t="shared" si="3"/>
        <v>0</v>
      </c>
      <c r="AB12" s="37">
        <v>585</v>
      </c>
      <c r="AC12" s="39">
        <v>43554</v>
      </c>
      <c r="AD12" s="9">
        <f t="shared" si="4"/>
        <v>0</v>
      </c>
      <c r="AE12" s="9">
        <f>M12+'01.09.2018'!AE12</f>
        <v>192</v>
      </c>
      <c r="AF12" s="9">
        <f>N12+'01.09.2018'!AF12</f>
        <v>0</v>
      </c>
      <c r="AG12" s="9">
        <f>O12+'01.09.2018'!AG12</f>
        <v>0</v>
      </c>
      <c r="AH12" s="9">
        <f>P12+'01.09.2018'!AH12</f>
        <v>0</v>
      </c>
      <c r="AI12" s="1">
        <f t="shared" si="5"/>
        <v>21</v>
      </c>
      <c r="AJ12" s="10">
        <f t="shared" si="6"/>
        <v>9.6892511462047874</v>
      </c>
      <c r="AK12" s="10">
        <f t="shared" si="7"/>
        <v>75.476190476190482</v>
      </c>
    </row>
    <row r="13" spans="1:38" ht="31.5" customHeight="1" x14ac:dyDescent="0.3">
      <c r="A13" s="25" t="s">
        <v>19</v>
      </c>
      <c r="B13" s="25" t="s">
        <v>37</v>
      </c>
      <c r="C13" s="53">
        <f>'01.09.2018'!C13</f>
        <v>412907</v>
      </c>
      <c r="D13" s="1">
        <f t="shared" si="0"/>
        <v>34408.916666666664</v>
      </c>
      <c r="E13" s="37">
        <v>194902</v>
      </c>
      <c r="F13" s="37"/>
      <c r="G13" s="37"/>
      <c r="H13" s="37"/>
      <c r="I13" s="37"/>
      <c r="J13" s="37"/>
      <c r="K13" s="37"/>
      <c r="L13" s="37"/>
      <c r="M13" s="37">
        <v>31690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163212</v>
      </c>
      <c r="Z13" s="9">
        <f t="shared" si="2"/>
        <v>0</v>
      </c>
      <c r="AA13" s="9">
        <f t="shared" si="3"/>
        <v>0</v>
      </c>
      <c r="AB13" s="38" t="s">
        <v>132</v>
      </c>
      <c r="AC13" s="52" t="s">
        <v>133</v>
      </c>
      <c r="AD13" s="9">
        <f t="shared" si="4"/>
        <v>0</v>
      </c>
      <c r="AE13" s="9">
        <f>M13+'01.09.2018'!AE13</f>
        <v>344712</v>
      </c>
      <c r="AF13" s="9">
        <f>N13+'01.09.2018'!AF13</f>
        <v>0</v>
      </c>
      <c r="AG13" s="9">
        <f>O13+'01.09.2018'!AG13</f>
        <v>0</v>
      </c>
      <c r="AH13" s="9">
        <f>P13+'01.09.2018'!AH13</f>
        <v>0</v>
      </c>
      <c r="AI13" s="1">
        <f t="shared" si="5"/>
        <v>38301</v>
      </c>
      <c r="AJ13" s="10">
        <f t="shared" si="6"/>
        <v>4.7433053932241407</v>
      </c>
      <c r="AK13" s="10">
        <f t="shared" si="7"/>
        <v>4.2612986606093832</v>
      </c>
    </row>
    <row r="14" spans="1:38" ht="27.75" customHeight="1" x14ac:dyDescent="0.3">
      <c r="A14" s="25" t="s">
        <v>5</v>
      </c>
      <c r="B14" s="25" t="s">
        <v>24</v>
      </c>
      <c r="C14" s="53">
        <f>'01.09.2018'!C14</f>
        <v>213593</v>
      </c>
      <c r="D14" s="1">
        <f t="shared" si="0"/>
        <v>17799.416666666668</v>
      </c>
      <c r="E14" s="37">
        <v>400211</v>
      </c>
      <c r="F14" s="37"/>
      <c r="G14" s="37"/>
      <c r="H14" s="37"/>
      <c r="I14" s="37"/>
      <c r="J14" s="37"/>
      <c r="K14" s="37"/>
      <c r="L14" s="37"/>
      <c r="M14" s="37">
        <v>10737.5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389473.5</v>
      </c>
      <c r="Z14" s="9">
        <f>(F14+J14)-N14</f>
        <v>0</v>
      </c>
      <c r="AA14" s="9">
        <f t="shared" si="3"/>
        <v>0</v>
      </c>
      <c r="AB14" s="37"/>
      <c r="AC14" s="39"/>
      <c r="AD14" s="9">
        <f>(H14+L14+V14+X14)-S14-P14-W14</f>
        <v>0</v>
      </c>
      <c r="AE14" s="9">
        <f>M14+'01.09.2018'!AE14</f>
        <v>129217.5</v>
      </c>
      <c r="AF14" s="9">
        <f>N14+'01.09.2018'!AF14</f>
        <v>0</v>
      </c>
      <c r="AG14" s="9">
        <f>O14+'01.09.2018'!AG14</f>
        <v>0</v>
      </c>
      <c r="AH14" s="9">
        <f>P14+'01.09.2018'!AH14</f>
        <v>0</v>
      </c>
      <c r="AI14" s="1">
        <f t="shared" si="5"/>
        <v>14358</v>
      </c>
      <c r="AJ14" s="10">
        <f t="shared" si="6"/>
        <v>21.881250790053979</v>
      </c>
      <c r="AK14" s="10">
        <f t="shared" si="7"/>
        <v>27.125888006686168</v>
      </c>
    </row>
    <row r="15" spans="1:38" ht="32.25" customHeight="1" x14ac:dyDescent="0.3">
      <c r="A15" s="25" t="s">
        <v>5</v>
      </c>
      <c r="B15" s="25" t="s">
        <v>59</v>
      </c>
      <c r="C15" s="53">
        <f>'01.09.2018'!C15</f>
        <v>1266</v>
      </c>
      <c r="D15" s="1">
        <f t="shared" si="0"/>
        <v>105.5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M15+'01.09.2018'!AE15</f>
        <v>330</v>
      </c>
      <c r="AF15" s="9">
        <f>N15+'01.09.2018'!AF15</f>
        <v>0</v>
      </c>
      <c r="AG15" s="9">
        <f>O15+'01.09.2018'!AG15</f>
        <v>0</v>
      </c>
      <c r="AH15" s="9">
        <f>P15+'01.09.2018'!AH15</f>
        <v>0</v>
      </c>
      <c r="AI15" s="1">
        <f t="shared" si="5"/>
        <v>37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3">
      <c r="A16" s="69" t="s">
        <v>6</v>
      </c>
      <c r="B16" s="70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3">
      <c r="A17" s="25" t="s">
        <v>7</v>
      </c>
      <c r="B17" s="25" t="s">
        <v>39</v>
      </c>
      <c r="C17" s="53">
        <f>'01.09.2018'!C17</f>
        <v>11223</v>
      </c>
      <c r="D17" s="1">
        <f t="shared" si="0"/>
        <v>935.25</v>
      </c>
      <c r="E17" s="37">
        <v>17550</v>
      </c>
      <c r="F17" s="37"/>
      <c r="G17" s="37">
        <v>192</v>
      </c>
      <c r="H17" s="37"/>
      <c r="I17" s="37"/>
      <c r="J17" s="37"/>
      <c r="K17" s="37"/>
      <c r="L17" s="37"/>
      <c r="M17" s="37">
        <v>2357</v>
      </c>
      <c r="N17" s="37"/>
      <c r="O17" s="37">
        <v>107</v>
      </c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15193</v>
      </c>
      <c r="Z17" s="9">
        <f t="shared" si="2"/>
        <v>0</v>
      </c>
      <c r="AA17" s="9">
        <f t="shared" si="3"/>
        <v>85</v>
      </c>
      <c r="AB17" s="37">
        <v>85</v>
      </c>
      <c r="AC17" s="39">
        <v>43404</v>
      </c>
      <c r="AD17" s="9">
        <f t="shared" si="4"/>
        <v>0</v>
      </c>
      <c r="AE17" s="9">
        <f>M17+'01.09.2018'!AE17</f>
        <v>18551</v>
      </c>
      <c r="AF17" s="9">
        <f>N17+'01.09.2018'!AF17</f>
        <v>0</v>
      </c>
      <c r="AG17" s="9">
        <f>O17+'01.09.2018'!AG17</f>
        <v>1771</v>
      </c>
      <c r="AH17" s="9">
        <f>P17+'01.09.2018'!AH17</f>
        <v>1044</v>
      </c>
      <c r="AI17" s="1">
        <f t="shared" si="5"/>
        <v>2258</v>
      </c>
      <c r="AJ17" s="10">
        <f>(Y17+Z17+AA17)/D17</f>
        <v>16.335739107190591</v>
      </c>
      <c r="AK17" s="10">
        <f>(Y17+Z17+AA17)/AI17</f>
        <v>6.7661647475642157</v>
      </c>
    </row>
    <row r="18" spans="1:37" ht="31.5" customHeight="1" x14ac:dyDescent="0.3">
      <c r="A18" s="25" t="s">
        <v>20</v>
      </c>
      <c r="B18" s="25" t="s">
        <v>38</v>
      </c>
      <c r="C18" s="53">
        <f>'01.09.2018'!C18</f>
        <v>230063</v>
      </c>
      <c r="D18" s="1">
        <f>C18/12</f>
        <v>19171.916666666668</v>
      </c>
      <c r="E18" s="37">
        <v>88550</v>
      </c>
      <c r="F18" s="37"/>
      <c r="G18" s="37">
        <v>186000</v>
      </c>
      <c r="H18" s="37">
        <v>55164</v>
      </c>
      <c r="I18" s="37"/>
      <c r="J18" s="37"/>
      <c r="K18" s="37"/>
      <c r="L18" s="37"/>
      <c r="M18" s="37">
        <v>16018</v>
      </c>
      <c r="N18" s="37"/>
      <c r="O18" s="37">
        <v>1474</v>
      </c>
      <c r="P18" s="37">
        <v>2809</v>
      </c>
      <c r="Q18" s="37"/>
      <c r="R18" s="37"/>
      <c r="S18" s="37"/>
      <c r="T18" s="37"/>
      <c r="U18" s="37"/>
      <c r="V18" s="37"/>
      <c r="W18" s="37"/>
      <c r="X18" s="37"/>
      <c r="Y18" s="9">
        <f t="shared" si="1"/>
        <v>72532</v>
      </c>
      <c r="Z18" s="9">
        <f t="shared" si="2"/>
        <v>0</v>
      </c>
      <c r="AA18" s="9">
        <f t="shared" si="3"/>
        <v>184526</v>
      </c>
      <c r="AB18" s="38" t="s">
        <v>134</v>
      </c>
      <c r="AC18" s="52" t="s">
        <v>135</v>
      </c>
      <c r="AD18" s="9">
        <f t="shared" si="4"/>
        <v>52355</v>
      </c>
      <c r="AE18" s="9">
        <f>M18+'01.09.2018'!AE18</f>
        <v>135202</v>
      </c>
      <c r="AF18" s="9">
        <f>N18+'01.09.2018'!AF18</f>
        <v>0</v>
      </c>
      <c r="AG18" s="9">
        <f>O18+'01.09.2018'!AG18</f>
        <v>1474</v>
      </c>
      <c r="AH18" s="9">
        <f>P18+'01.09.2018'!AH18</f>
        <v>44110</v>
      </c>
      <c r="AI18" s="1">
        <f t="shared" si="5"/>
        <v>15186</v>
      </c>
      <c r="AJ18" s="10">
        <f t="shared" ref="AJ18:AJ34" si="8">(Y18+Z18+AA18)/D18</f>
        <v>13.408049099594457</v>
      </c>
      <c r="AK18" s="10">
        <f t="shared" si="7"/>
        <v>16.927301461872776</v>
      </c>
    </row>
    <row r="19" spans="1:37" ht="26.25" customHeight="1" x14ac:dyDescent="0.3">
      <c r="A19" s="25" t="s">
        <v>8</v>
      </c>
      <c r="B19" s="25" t="s">
        <v>38</v>
      </c>
      <c r="C19" s="53">
        <f>'01.09.2018'!C19</f>
        <v>23775</v>
      </c>
      <c r="D19" s="1">
        <f t="shared" si="0"/>
        <v>1981.25</v>
      </c>
      <c r="E19" s="37">
        <v>108800</v>
      </c>
      <c r="F19" s="37"/>
      <c r="G19" s="37"/>
      <c r="H19" s="37">
        <v>4187</v>
      </c>
      <c r="I19" s="37"/>
      <c r="J19" s="37"/>
      <c r="K19" s="37"/>
      <c r="L19" s="37"/>
      <c r="M19" s="37">
        <v>2260</v>
      </c>
      <c r="N19" s="37"/>
      <c r="O19" s="37"/>
      <c r="P19" s="37">
        <v>907</v>
      </c>
      <c r="Q19" s="37"/>
      <c r="R19" s="37"/>
      <c r="S19" s="37"/>
      <c r="T19" s="37"/>
      <c r="U19" s="37"/>
      <c r="V19" s="37"/>
      <c r="W19" s="37"/>
      <c r="X19" s="37"/>
      <c r="Y19" s="9">
        <f t="shared" si="1"/>
        <v>106540</v>
      </c>
      <c r="Z19" s="9">
        <f t="shared" si="2"/>
        <v>0</v>
      </c>
      <c r="AA19" s="9">
        <f t="shared" si="3"/>
        <v>0</v>
      </c>
      <c r="AB19" s="38" t="s">
        <v>138</v>
      </c>
      <c r="AC19" s="52" t="s">
        <v>137</v>
      </c>
      <c r="AD19" s="9">
        <f t="shared" si="4"/>
        <v>3280</v>
      </c>
      <c r="AE19" s="9">
        <f>M19+'01.09.2018'!AE19</f>
        <v>11505</v>
      </c>
      <c r="AF19" s="9">
        <f>N19+'01.09.2018'!AF19</f>
        <v>0</v>
      </c>
      <c r="AG19" s="9">
        <f>O19+'01.09.2018'!AG19</f>
        <v>7892</v>
      </c>
      <c r="AH19" s="9">
        <f>P19+'01.09.2018'!AH19</f>
        <v>14863</v>
      </c>
      <c r="AI19" s="1">
        <f t="shared" si="5"/>
        <v>2155</v>
      </c>
      <c r="AJ19" s="10">
        <f t="shared" si="8"/>
        <v>53.774132492113566</v>
      </c>
      <c r="AK19" s="10">
        <f t="shared" si="7"/>
        <v>49.438515081206496</v>
      </c>
    </row>
    <row r="20" spans="1:37" ht="27.75" customHeight="1" x14ac:dyDescent="0.3">
      <c r="A20" s="25" t="s">
        <v>8</v>
      </c>
      <c r="B20" s="25" t="s">
        <v>37</v>
      </c>
      <c r="C20" s="53">
        <f>'01.09.2018'!C20</f>
        <v>55475</v>
      </c>
      <c r="D20" s="1">
        <f t="shared" si="0"/>
        <v>4622.916666666667</v>
      </c>
      <c r="E20" s="37">
        <v>44151</v>
      </c>
      <c r="F20" s="37"/>
      <c r="G20" s="37"/>
      <c r="H20" s="37">
        <v>1336</v>
      </c>
      <c r="I20" s="37"/>
      <c r="J20" s="37"/>
      <c r="K20" s="37"/>
      <c r="L20" s="37"/>
      <c r="M20" s="37">
        <v>9789</v>
      </c>
      <c r="N20" s="37"/>
      <c r="O20" s="37"/>
      <c r="P20" s="37">
        <v>998</v>
      </c>
      <c r="Q20" s="37"/>
      <c r="R20" s="37"/>
      <c r="S20" s="37"/>
      <c r="T20" s="37"/>
      <c r="U20" s="37"/>
      <c r="V20" s="37"/>
      <c r="W20" s="37"/>
      <c r="X20" s="37"/>
      <c r="Y20" s="9">
        <f t="shared" si="1"/>
        <v>34362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338</v>
      </c>
      <c r="AE20" s="9">
        <f>M20+'01.09.2018'!AE20</f>
        <v>64148</v>
      </c>
      <c r="AF20" s="9">
        <f>N20+'01.09.2018'!AF20</f>
        <v>0</v>
      </c>
      <c r="AG20" s="9">
        <f>O20+'01.09.2018'!AG20</f>
        <v>23942</v>
      </c>
      <c r="AH20" s="9">
        <f>P20+'01.09.2018'!AH20</f>
        <v>14242</v>
      </c>
      <c r="AI20" s="1">
        <f t="shared" si="5"/>
        <v>9788</v>
      </c>
      <c r="AJ20" s="10">
        <f t="shared" si="8"/>
        <v>7.4329698062190168</v>
      </c>
      <c r="AK20" s="10">
        <f t="shared" si="7"/>
        <v>3.5106252554147934</v>
      </c>
    </row>
    <row r="21" spans="1:37" ht="32.25" customHeight="1" x14ac:dyDescent="0.3">
      <c r="A21" s="25" t="s">
        <v>8</v>
      </c>
      <c r="B21" s="25" t="s">
        <v>22</v>
      </c>
      <c r="C21" s="53">
        <f>'01.09.2018'!C21</f>
        <v>168</v>
      </c>
      <c r="D21" s="1">
        <f t="shared" si="0"/>
        <v>14</v>
      </c>
      <c r="E21" s="37">
        <v>160</v>
      </c>
      <c r="F21" s="37"/>
      <c r="G21" s="37"/>
      <c r="H21" s="37"/>
      <c r="I21" s="37"/>
      <c r="J21" s="37"/>
      <c r="K21" s="37"/>
      <c r="L21" s="37"/>
      <c r="M21" s="37">
        <v>0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160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M21+'01.09.2018'!AE21</f>
        <v>323</v>
      </c>
      <c r="AF21" s="9">
        <f>N21+'01.09.2018'!AF21</f>
        <v>0</v>
      </c>
      <c r="AG21" s="9">
        <f>O21+'01.09.2018'!AG21</f>
        <v>0</v>
      </c>
      <c r="AH21" s="9">
        <f>P21+'01.09.2018'!AH21</f>
        <v>0</v>
      </c>
      <c r="AI21" s="1">
        <f t="shared" si="5"/>
        <v>36</v>
      </c>
      <c r="AJ21" s="10">
        <f t="shared" si="8"/>
        <v>11.428571428571429</v>
      </c>
      <c r="AK21" s="10">
        <f t="shared" si="7"/>
        <v>4.4444444444444446</v>
      </c>
    </row>
    <row r="22" spans="1:37" ht="27.75" customHeight="1" x14ac:dyDescent="0.3">
      <c r="A22" s="25" t="s">
        <v>9</v>
      </c>
      <c r="B22" s="25" t="s">
        <v>24</v>
      </c>
      <c r="C22" s="53">
        <f>'01.09.2018'!C22</f>
        <v>32897</v>
      </c>
      <c r="D22" s="1">
        <f t="shared" si="0"/>
        <v>2741.4166666666665</v>
      </c>
      <c r="E22" s="37">
        <v>14211</v>
      </c>
      <c r="F22" s="37"/>
      <c r="G22" s="37">
        <v>6444</v>
      </c>
      <c r="H22" s="37">
        <v>1310</v>
      </c>
      <c r="I22" s="37"/>
      <c r="J22" s="37"/>
      <c r="K22" s="37"/>
      <c r="L22" s="37"/>
      <c r="M22" s="37">
        <v>222</v>
      </c>
      <c r="N22" s="37"/>
      <c r="O22" s="37">
        <v>1374</v>
      </c>
      <c r="P22" s="37">
        <v>120</v>
      </c>
      <c r="Q22" s="37"/>
      <c r="R22" s="37"/>
      <c r="S22" s="37"/>
      <c r="T22" s="37"/>
      <c r="U22" s="37"/>
      <c r="V22" s="37"/>
      <c r="W22" s="37"/>
      <c r="X22" s="37"/>
      <c r="Y22" s="9">
        <f t="shared" si="1"/>
        <v>13989</v>
      </c>
      <c r="Z22" s="9">
        <f t="shared" si="2"/>
        <v>0</v>
      </c>
      <c r="AA22" s="9">
        <f t="shared" si="3"/>
        <v>5070</v>
      </c>
      <c r="AB22" s="38" t="s">
        <v>130</v>
      </c>
      <c r="AC22" s="52" t="s">
        <v>129</v>
      </c>
      <c r="AD22" s="9">
        <f t="shared" si="4"/>
        <v>1190</v>
      </c>
      <c r="AE22" s="9">
        <f>M22+'01.09.2018'!AE22</f>
        <v>2186</v>
      </c>
      <c r="AF22" s="9">
        <f>N22+'01.09.2018'!AF22</f>
        <v>0</v>
      </c>
      <c r="AG22" s="9">
        <f>O22+'01.09.2018'!AG22</f>
        <v>12088.5</v>
      </c>
      <c r="AH22" s="9">
        <f>P22+'01.09.2018'!AH22</f>
        <v>2593</v>
      </c>
      <c r="AI22" s="1">
        <f t="shared" si="5"/>
        <v>1586</v>
      </c>
      <c r="AJ22" s="10">
        <f t="shared" si="8"/>
        <v>6.9522448855518748</v>
      </c>
      <c r="AK22" s="10">
        <f t="shared" si="7"/>
        <v>12.017023959646911</v>
      </c>
    </row>
    <row r="23" spans="1:37" ht="29.25" customHeight="1" x14ac:dyDescent="0.3">
      <c r="A23" s="25" t="s">
        <v>23</v>
      </c>
      <c r="B23" s="25" t="s">
        <v>25</v>
      </c>
      <c r="C23" s="53">
        <f>'01.09.2018'!C23</f>
        <v>137</v>
      </c>
      <c r="D23" s="1">
        <f t="shared" si="0"/>
        <v>11.416666666666666</v>
      </c>
      <c r="E23" s="37">
        <v>110</v>
      </c>
      <c r="F23" s="37"/>
      <c r="G23" s="37"/>
      <c r="H23" s="37"/>
      <c r="I23" s="37"/>
      <c r="J23" s="37"/>
      <c r="K23" s="37"/>
      <c r="L23" s="37"/>
      <c r="M23" s="37">
        <v>0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110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M23+'01.09.2018'!AE23</f>
        <v>193</v>
      </c>
      <c r="AF23" s="9">
        <f>N23+'01.09.2018'!AF23</f>
        <v>0</v>
      </c>
      <c r="AG23" s="9">
        <f>O23+'01.09.2018'!AG23</f>
        <v>0</v>
      </c>
      <c r="AH23" s="9">
        <f>P23+'01.09.2018'!AH23</f>
        <v>0</v>
      </c>
      <c r="AI23" s="1">
        <f t="shared" si="5"/>
        <v>21</v>
      </c>
      <c r="AJ23" s="10">
        <f t="shared" si="8"/>
        <v>9.6350364963503647</v>
      </c>
      <c r="AK23" s="10">
        <f t="shared" si="7"/>
        <v>5.2380952380952381</v>
      </c>
    </row>
    <row r="24" spans="1:37" ht="36.75" customHeight="1" x14ac:dyDescent="0.3">
      <c r="A24" s="25" t="s">
        <v>60</v>
      </c>
      <c r="B24" s="25" t="s">
        <v>61</v>
      </c>
      <c r="C24" s="53">
        <f>'01.09.2018'!C24</f>
        <v>137</v>
      </c>
      <c r="D24" s="1">
        <f t="shared" si="0"/>
        <v>11.416666666666666</v>
      </c>
      <c r="E24" s="37">
        <v>163</v>
      </c>
      <c r="F24" s="37"/>
      <c r="G24" s="37"/>
      <c r="H24" s="37"/>
      <c r="I24" s="37"/>
      <c r="J24" s="37"/>
      <c r="K24" s="37"/>
      <c r="L24" s="37"/>
      <c r="M24" s="37">
        <v>0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163</v>
      </c>
      <c r="Z24" s="9">
        <f t="shared" si="2"/>
        <v>0</v>
      </c>
      <c r="AA24" s="9">
        <f t="shared" si="3"/>
        <v>0</v>
      </c>
      <c r="AB24" s="37">
        <v>163</v>
      </c>
      <c r="AC24" s="39">
        <v>43496</v>
      </c>
      <c r="AD24" s="9">
        <f t="shared" si="4"/>
        <v>0</v>
      </c>
      <c r="AE24" s="9">
        <f>M24+'01.09.2018'!AE24</f>
        <v>128</v>
      </c>
      <c r="AF24" s="9">
        <f>N24+'01.09.2018'!AF24</f>
        <v>0</v>
      </c>
      <c r="AG24" s="9">
        <f>O24+'01.09.2018'!AG24</f>
        <v>0</v>
      </c>
      <c r="AH24" s="9">
        <f>P24+'01.09.2018'!AH24</f>
        <v>0</v>
      </c>
      <c r="AI24" s="1">
        <f t="shared" si="5"/>
        <v>14</v>
      </c>
      <c r="AJ24" s="10">
        <f t="shared" si="8"/>
        <v>14.277372262773723</v>
      </c>
      <c r="AK24" s="10">
        <f t="shared" si="7"/>
        <v>11.642857142857142</v>
      </c>
    </row>
    <row r="25" spans="1:37" ht="34.5" customHeight="1" x14ac:dyDescent="0.3">
      <c r="A25" s="25" t="s">
        <v>60</v>
      </c>
      <c r="B25" s="25" t="s">
        <v>44</v>
      </c>
      <c r="C25" s="53">
        <f>'01.09.2018'!C25</f>
        <v>277650</v>
      </c>
      <c r="D25" s="1">
        <f t="shared" si="0"/>
        <v>23137.5</v>
      </c>
      <c r="E25" s="43">
        <v>161816.24</v>
      </c>
      <c r="F25" s="37"/>
      <c r="G25" s="43">
        <v>160</v>
      </c>
      <c r="H25" s="37">
        <v>42360</v>
      </c>
      <c r="I25" s="43"/>
      <c r="J25" s="37"/>
      <c r="K25" s="37"/>
      <c r="L25" s="37"/>
      <c r="M25" s="43">
        <v>28215.84</v>
      </c>
      <c r="N25" s="37"/>
      <c r="O25" s="37">
        <v>160</v>
      </c>
      <c r="P25" s="37">
        <v>5112</v>
      </c>
      <c r="Q25" s="43"/>
      <c r="R25" s="37"/>
      <c r="S25" s="37"/>
      <c r="T25" s="43"/>
      <c r="U25" s="37"/>
      <c r="V25" s="37"/>
      <c r="W25" s="43"/>
      <c r="X25" s="43"/>
      <c r="Y25" s="44">
        <f t="shared" si="1"/>
        <v>133600.4</v>
      </c>
      <c r="Z25" s="9">
        <f t="shared" si="2"/>
        <v>0</v>
      </c>
      <c r="AA25" s="44">
        <f t="shared" si="3"/>
        <v>0</v>
      </c>
      <c r="AB25" s="37">
        <v>2560</v>
      </c>
      <c r="AC25" s="39" t="s">
        <v>131</v>
      </c>
      <c r="AD25" s="9">
        <f t="shared" si="4"/>
        <v>37248</v>
      </c>
      <c r="AE25" s="44">
        <f>M25+'01.09.2018'!AE25</f>
        <v>183774.47999999998</v>
      </c>
      <c r="AF25" s="9">
        <f>N25+'01.09.2018'!AF25</f>
        <v>0</v>
      </c>
      <c r="AG25" s="44">
        <f>O25+'01.09.2018'!AG25</f>
        <v>40784</v>
      </c>
      <c r="AH25" s="9">
        <f>P25+'01.09.2018'!AH25</f>
        <v>86784</v>
      </c>
      <c r="AI25" s="1">
        <f t="shared" si="5"/>
        <v>24951</v>
      </c>
      <c r="AJ25" s="10">
        <f t="shared" si="8"/>
        <v>5.7741934089681255</v>
      </c>
      <c r="AK25" s="10">
        <f t="shared" si="7"/>
        <v>5.3545108412488478</v>
      </c>
    </row>
    <row r="26" spans="1:37" ht="31.5" customHeight="1" x14ac:dyDescent="0.3">
      <c r="A26" s="25" t="s">
        <v>11</v>
      </c>
      <c r="B26" s="25" t="s">
        <v>39</v>
      </c>
      <c r="C26" s="53">
        <f>'01.09.2018'!C26</f>
        <v>25699</v>
      </c>
      <c r="D26" s="1">
        <f t="shared" si="0"/>
        <v>2141.5833333333335</v>
      </c>
      <c r="E26" s="37">
        <v>13994</v>
      </c>
      <c r="F26" s="37"/>
      <c r="G26" s="37">
        <v>1868</v>
      </c>
      <c r="H26" s="37"/>
      <c r="I26" s="37"/>
      <c r="J26" s="37"/>
      <c r="K26" s="37"/>
      <c r="L26" s="37"/>
      <c r="M26" s="37">
        <v>926</v>
      </c>
      <c r="N26" s="37"/>
      <c r="O26" s="37">
        <v>277</v>
      </c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1"/>
        <v>13068</v>
      </c>
      <c r="Z26" s="9">
        <f t="shared" si="2"/>
        <v>0</v>
      </c>
      <c r="AA26" s="9">
        <f t="shared" si="3"/>
        <v>1591</v>
      </c>
      <c r="AB26" s="37">
        <v>38</v>
      </c>
      <c r="AC26" s="39">
        <v>43435</v>
      </c>
      <c r="AD26" s="9">
        <f t="shared" si="4"/>
        <v>0</v>
      </c>
      <c r="AE26" s="9">
        <f>M26+'01.09.2018'!AE26</f>
        <v>8263</v>
      </c>
      <c r="AF26" s="9">
        <f>N26+'01.09.2018'!AF26</f>
        <v>0</v>
      </c>
      <c r="AG26" s="9">
        <f>O26+'01.09.2018'!AG26</f>
        <v>5238</v>
      </c>
      <c r="AH26" s="9">
        <f>P26+'01.09.2018'!AH26</f>
        <v>121</v>
      </c>
      <c r="AI26" s="1">
        <f t="shared" si="5"/>
        <v>1500</v>
      </c>
      <c r="AJ26" s="10">
        <f t="shared" si="8"/>
        <v>6.8449356006070268</v>
      </c>
      <c r="AK26" s="10">
        <f t="shared" si="7"/>
        <v>9.7726666666666659</v>
      </c>
    </row>
    <row r="27" spans="1:37" ht="32.25" customHeight="1" x14ac:dyDescent="0.3">
      <c r="A27" s="25" t="s">
        <v>12</v>
      </c>
      <c r="B27" s="25" t="s">
        <v>28</v>
      </c>
      <c r="C27" s="53">
        <f>'01.09.2018'!C27</f>
        <v>70102</v>
      </c>
      <c r="D27" s="1">
        <f t="shared" si="0"/>
        <v>5841.833333333333</v>
      </c>
      <c r="E27" s="37">
        <v>12949</v>
      </c>
      <c r="F27" s="37"/>
      <c r="G27" s="37"/>
      <c r="H27" s="37"/>
      <c r="I27" s="37"/>
      <c r="J27" s="37"/>
      <c r="K27" s="37"/>
      <c r="L27" s="37"/>
      <c r="M27" s="37">
        <v>1856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11093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M27+'01.09.2018'!AE27</f>
        <v>19194</v>
      </c>
      <c r="AF27" s="9">
        <f>N27+'01.09.2018'!AF27</f>
        <v>0</v>
      </c>
      <c r="AG27" s="9">
        <f>O27+'01.09.2018'!AG27</f>
        <v>0</v>
      </c>
      <c r="AH27" s="9">
        <f>P27+'01.09.2018'!AH27</f>
        <v>0</v>
      </c>
      <c r="AI27" s="1">
        <f t="shared" si="5"/>
        <v>2133</v>
      </c>
      <c r="AJ27" s="10">
        <f t="shared" si="8"/>
        <v>1.8988901885823515</v>
      </c>
      <c r="AK27" s="10">
        <f t="shared" si="7"/>
        <v>5.2006563525550868</v>
      </c>
    </row>
    <row r="28" spans="1:37" ht="31.5" customHeight="1" x14ac:dyDescent="0.3">
      <c r="A28" s="25" t="s">
        <v>29</v>
      </c>
      <c r="B28" s="25" t="s">
        <v>30</v>
      </c>
      <c r="C28" s="53">
        <f>'01.09.2018'!C28</f>
        <v>137</v>
      </c>
      <c r="D28" s="1">
        <f t="shared" si="0"/>
        <v>11.416666666666666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M28+'01.09.2018'!AE28</f>
        <v>113</v>
      </c>
      <c r="AF28" s="9">
        <f>N28+'01.09.2018'!AF28</f>
        <v>0</v>
      </c>
      <c r="AG28" s="9">
        <f>O28+'01.09.2018'!AG28</f>
        <v>0</v>
      </c>
      <c r="AH28" s="9">
        <f>P28+'01.09.2018'!AH28</f>
        <v>0</v>
      </c>
      <c r="AI28" s="1">
        <f t="shared" si="5"/>
        <v>13</v>
      </c>
      <c r="AJ28" s="10">
        <f t="shared" si="8"/>
        <v>0</v>
      </c>
      <c r="AK28" s="10">
        <f t="shared" si="7"/>
        <v>0</v>
      </c>
    </row>
    <row r="29" spans="1:37" ht="29.25" customHeight="1" x14ac:dyDescent="0.3">
      <c r="A29" s="25" t="s">
        <v>26</v>
      </c>
      <c r="B29" s="25" t="s">
        <v>27</v>
      </c>
      <c r="C29" s="53">
        <f>'01.09.2018'!C29</f>
        <v>61177</v>
      </c>
      <c r="D29" s="1">
        <f t="shared" si="0"/>
        <v>5098.083333333333</v>
      </c>
      <c r="E29" s="37">
        <v>53490</v>
      </c>
      <c r="F29" s="37"/>
      <c r="G29" s="37"/>
      <c r="H29" s="37"/>
      <c r="I29" s="37"/>
      <c r="J29" s="37"/>
      <c r="K29" s="37"/>
      <c r="L29" s="37"/>
      <c r="M29" s="37">
        <v>281</v>
      </c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53209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M29+'01.09.2018'!AE29</f>
        <v>1191</v>
      </c>
      <c r="AF29" s="9">
        <f>N29+'01.09.2018'!AF29</f>
        <v>0</v>
      </c>
      <c r="AG29" s="9">
        <f>O29+'01.09.2018'!AG29</f>
        <v>0</v>
      </c>
      <c r="AH29" s="9">
        <f>P29+'01.09.2018'!AH29</f>
        <v>0</v>
      </c>
      <c r="AI29" s="1">
        <f t="shared" si="5"/>
        <v>132</v>
      </c>
      <c r="AJ29" s="10">
        <f t="shared" si="8"/>
        <v>10.437059679291238</v>
      </c>
      <c r="AK29" s="10">
        <f t="shared" si="7"/>
        <v>403.09848484848487</v>
      </c>
    </row>
    <row r="30" spans="1:37" ht="32.25" customHeight="1" x14ac:dyDescent="0.3">
      <c r="A30" s="25" t="s">
        <v>10</v>
      </c>
      <c r="B30" s="25" t="s">
        <v>38</v>
      </c>
      <c r="C30" s="53">
        <f>'01.09.2018'!C30</f>
        <v>19825</v>
      </c>
      <c r="D30" s="1">
        <f t="shared" si="0"/>
        <v>1652.0833333333333</v>
      </c>
      <c r="E30" s="37">
        <v>40000</v>
      </c>
      <c r="F30" s="37"/>
      <c r="G30" s="37"/>
      <c r="H30" s="37"/>
      <c r="I30" s="37"/>
      <c r="J30" s="37"/>
      <c r="K30" s="37"/>
      <c r="L30" s="37"/>
      <c r="M30" s="37">
        <v>301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39699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M30+'01.09.2018'!AE30</f>
        <v>460</v>
      </c>
      <c r="AF30" s="9">
        <f>N30+'01.09.2018'!AF30</f>
        <v>0</v>
      </c>
      <c r="AG30" s="9">
        <f>O30+'01.09.2018'!AG30</f>
        <v>0</v>
      </c>
      <c r="AH30" s="9">
        <f>P30+'01.09.2018'!AH30</f>
        <v>0</v>
      </c>
      <c r="AI30" s="1">
        <f t="shared" si="5"/>
        <v>51</v>
      </c>
      <c r="AJ30" s="10">
        <f t="shared" si="8"/>
        <v>24.029659520807062</v>
      </c>
      <c r="AK30" s="10">
        <f t="shared" si="7"/>
        <v>778.41176470588232</v>
      </c>
    </row>
    <row r="31" spans="1:37" ht="31.5" customHeight="1" x14ac:dyDescent="0.3">
      <c r="A31" s="25" t="s">
        <v>14</v>
      </c>
      <c r="B31" s="25" t="s">
        <v>38</v>
      </c>
      <c r="C31" s="53">
        <f>'01.09.2018'!C31</f>
        <v>178427</v>
      </c>
      <c r="D31" s="1">
        <f t="shared" si="0"/>
        <v>14868.916666666666</v>
      </c>
      <c r="E31" s="37">
        <v>51915</v>
      </c>
      <c r="F31" s="37"/>
      <c r="G31" s="37">
        <v>32000</v>
      </c>
      <c r="H31" s="37">
        <v>42765</v>
      </c>
      <c r="I31" s="37"/>
      <c r="J31" s="37"/>
      <c r="K31" s="37"/>
      <c r="L31" s="37"/>
      <c r="M31" s="37">
        <v>19259</v>
      </c>
      <c r="N31" s="37"/>
      <c r="O31" s="37"/>
      <c r="P31" s="37">
        <v>2219</v>
      </c>
      <c r="Q31" s="37"/>
      <c r="R31" s="37"/>
      <c r="S31" s="37"/>
      <c r="T31" s="37"/>
      <c r="U31" s="37"/>
      <c r="V31" s="37"/>
      <c r="W31" s="37"/>
      <c r="X31" s="37"/>
      <c r="Y31" s="9">
        <f t="shared" si="1"/>
        <v>32656</v>
      </c>
      <c r="Z31" s="9">
        <f t="shared" si="2"/>
        <v>0</v>
      </c>
      <c r="AA31" s="9">
        <f t="shared" si="3"/>
        <v>32000</v>
      </c>
      <c r="AB31" s="37"/>
      <c r="AC31" s="39"/>
      <c r="AD31" s="9">
        <f t="shared" si="4"/>
        <v>40546</v>
      </c>
      <c r="AE31" s="9">
        <f>M31+'01.09.2018'!AE31</f>
        <v>126766</v>
      </c>
      <c r="AF31" s="9">
        <f>N31+'01.09.2018'!AF31</f>
        <v>0</v>
      </c>
      <c r="AG31" s="9">
        <f>O31+'01.09.2018'!AG31</f>
        <v>28982</v>
      </c>
      <c r="AH31" s="9">
        <f>P31+'01.09.2018'!AH31</f>
        <v>47569</v>
      </c>
      <c r="AI31" s="1">
        <f t="shared" si="5"/>
        <v>17305</v>
      </c>
      <c r="AJ31" s="10">
        <f t="shared" si="8"/>
        <v>4.3484001860704939</v>
      </c>
      <c r="AK31" s="10">
        <f t="shared" si="7"/>
        <v>3.7362611961860734</v>
      </c>
    </row>
    <row r="32" spans="1:37" ht="39.75" customHeight="1" x14ac:dyDescent="0.3">
      <c r="A32" s="25" t="s">
        <v>62</v>
      </c>
      <c r="B32" s="25" t="s">
        <v>68</v>
      </c>
      <c r="C32" s="53">
        <f>'01.09.2018'!C32</f>
        <v>33174</v>
      </c>
      <c r="D32" s="1">
        <f t="shared" si="0"/>
        <v>2764.5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M32+'01.09.2018'!AE32</f>
        <v>0</v>
      </c>
      <c r="AF32" s="9">
        <f>N32+'01.09.2018'!AF32</f>
        <v>0</v>
      </c>
      <c r="AG32" s="9">
        <f>O32+'01.09.2018'!AG32</f>
        <v>0</v>
      </c>
      <c r="AH32" s="9">
        <f>P32+'01.09.2018'!AH32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3">
      <c r="A33" s="25" t="s">
        <v>63</v>
      </c>
      <c r="B33" s="25" t="s">
        <v>64</v>
      </c>
      <c r="C33" s="53">
        <f>'01.09.2018'!C33</f>
        <v>16585</v>
      </c>
      <c r="D33" s="1">
        <f t="shared" si="0"/>
        <v>1382.0833333333333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M33+'01.09.2018'!AE33</f>
        <v>0</v>
      </c>
      <c r="AF33" s="9">
        <f>N33+'01.09.2018'!AF33</f>
        <v>0</v>
      </c>
      <c r="AG33" s="9">
        <f>O33+'01.09.2018'!AG33</f>
        <v>0</v>
      </c>
      <c r="AH33" s="9">
        <f>P33+'01.09.2018'!AH33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3">
      <c r="A34" s="26" t="s">
        <v>65</v>
      </c>
      <c r="B34" s="27" t="s">
        <v>67</v>
      </c>
      <c r="C34" s="53">
        <f>'01.09.2018'!C34</f>
        <v>32815</v>
      </c>
      <c r="D34" s="1">
        <f t="shared" si="0"/>
        <v>2734.5833333333335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M34+'01.09.2018'!AE34</f>
        <v>0</v>
      </c>
      <c r="AF34" s="9">
        <f>N34+'01.09.2018'!AF34</f>
        <v>0</v>
      </c>
      <c r="AG34" s="9">
        <f>O34+'01.09.2018'!AG34</f>
        <v>0</v>
      </c>
      <c r="AH34" s="9">
        <f>P34+'01.09.2018'!AH34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3">
      <c r="A35" s="26" t="s">
        <v>65</v>
      </c>
      <c r="B35" s="27" t="s">
        <v>66</v>
      </c>
      <c r="C35" s="53">
        <f>'01.09.2018'!C35</f>
        <v>137</v>
      </c>
      <c r="D35" s="1">
        <f t="shared" si="0"/>
        <v>11.416666666666666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M35+'01.09.2018'!AE35</f>
        <v>0</v>
      </c>
      <c r="AF35" s="9">
        <f>N35+'01.09.2018'!AF35</f>
        <v>0</v>
      </c>
      <c r="AG35" s="9">
        <f>O35+'01.09.2018'!AG35</f>
        <v>0</v>
      </c>
      <c r="AH35" s="9">
        <f>P35+'01.09.2018'!AH35</f>
        <v>0</v>
      </c>
      <c r="AI35" s="1">
        <f t="shared" si="5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3">
      <c r="A36" s="69" t="s">
        <v>17</v>
      </c>
      <c r="B36" s="69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3">
      <c r="A37" s="25" t="s">
        <v>15</v>
      </c>
      <c r="B37" s="25" t="s">
        <v>41</v>
      </c>
      <c r="C37" s="53">
        <f>'01.09.2018'!C37</f>
        <v>98548</v>
      </c>
      <c r="D37" s="1">
        <f t="shared" si="0"/>
        <v>8212.3333333333339</v>
      </c>
      <c r="E37" s="37">
        <v>132060</v>
      </c>
      <c r="F37" s="37"/>
      <c r="G37" s="37"/>
      <c r="H37" s="37"/>
      <c r="I37" s="37"/>
      <c r="J37" s="40"/>
      <c r="K37" s="40"/>
      <c r="L37" s="40"/>
      <c r="M37" s="37">
        <v>3626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128434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M37+'01.09.2018'!AE37</f>
        <v>32806</v>
      </c>
      <c r="AF37" s="9">
        <f>N37+'01.09.2018'!AF37</f>
        <v>0</v>
      </c>
      <c r="AG37" s="9">
        <f>O37+'01.09.2018'!AG37</f>
        <v>0</v>
      </c>
      <c r="AH37" s="9">
        <f>P37+'01.09.2018'!AH37</f>
        <v>0</v>
      </c>
      <c r="AI37" s="1">
        <f t="shared" si="5"/>
        <v>3645</v>
      </c>
      <c r="AJ37" s="10">
        <f>(Y37+Z37+AA37)/D37</f>
        <v>15.63916061208751</v>
      </c>
      <c r="AK37" s="10">
        <f t="shared" si="7"/>
        <v>35.235665294924551</v>
      </c>
    </row>
    <row r="38" spans="1:38" ht="35.25" customHeight="1" x14ac:dyDescent="0.3">
      <c r="A38" s="25" t="s">
        <v>33</v>
      </c>
      <c r="B38" s="25" t="s">
        <v>43</v>
      </c>
      <c r="C38" s="53">
        <f>'01.09.2018'!C38</f>
        <v>2147</v>
      </c>
      <c r="D38" s="1">
        <f t="shared" si="0"/>
        <v>178.91666666666666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M38+'01.09.2018'!AE38</f>
        <v>0</v>
      </c>
      <c r="AF38" s="9">
        <f>N38+'01.09.2018'!AF38</f>
        <v>0</v>
      </c>
      <c r="AG38" s="9">
        <f>O38+'01.09.2018'!AG38</f>
        <v>0</v>
      </c>
      <c r="AH38" s="9">
        <f>P38+'01.09.2018'!AH38</f>
        <v>0</v>
      </c>
      <c r="AI38" s="1">
        <f t="shared" si="5"/>
        <v>0</v>
      </c>
      <c r="AJ38" s="10">
        <f t="shared" ref="AJ38:AJ39" si="9">(Y38+Z38+AA38)/D38</f>
        <v>0</v>
      </c>
      <c r="AK38" s="10" t="e">
        <f t="shared" si="7"/>
        <v>#DIV/0!</v>
      </c>
    </row>
    <row r="39" spans="1:38" ht="39" customHeight="1" x14ac:dyDescent="0.3">
      <c r="A39" s="25" t="s">
        <v>16</v>
      </c>
      <c r="B39" s="25" t="s">
        <v>31</v>
      </c>
      <c r="C39" s="53">
        <f>'01.09.2018'!C39</f>
        <v>189226</v>
      </c>
      <c r="D39" s="1">
        <f t="shared" si="0"/>
        <v>15768.833333333334</v>
      </c>
      <c r="E39" s="37">
        <v>252854</v>
      </c>
      <c r="F39" s="37"/>
      <c r="G39" s="37"/>
      <c r="H39" s="37"/>
      <c r="I39" s="37"/>
      <c r="J39" s="40"/>
      <c r="K39" s="40"/>
      <c r="L39" s="40"/>
      <c r="M39" s="37">
        <v>10346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242508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M39+'01.09.2018'!AE39</f>
        <v>81452</v>
      </c>
      <c r="AF39" s="9">
        <f>N39+'01.09.2018'!AF39</f>
        <v>0</v>
      </c>
      <c r="AG39" s="9">
        <f>O39+'01.09.2018'!AG39</f>
        <v>0</v>
      </c>
      <c r="AH39" s="9">
        <f>P39+'01.09.2018'!AH39</f>
        <v>0</v>
      </c>
      <c r="AI39" s="1">
        <f t="shared" si="5"/>
        <v>9050</v>
      </c>
      <c r="AJ39" s="10">
        <f t="shared" si="9"/>
        <v>15.378943696954963</v>
      </c>
      <c r="AK39" s="10">
        <f t="shared" si="7"/>
        <v>26.796464088397791</v>
      </c>
    </row>
    <row r="40" spans="1:38" ht="33.75" customHeight="1" x14ac:dyDescent="0.3">
      <c r="A40" s="28" t="s">
        <v>16</v>
      </c>
      <c r="B40" s="28" t="s">
        <v>32</v>
      </c>
      <c r="C40" s="53">
        <f>'01.09.2018'!C40</f>
        <v>3741</v>
      </c>
      <c r="D40" s="1">
        <f t="shared" si="0"/>
        <v>311.75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M40+'01.09.2018'!AE40</f>
        <v>0</v>
      </c>
      <c r="AF40" s="9">
        <f>N40+'01.09.2018'!AF40</f>
        <v>0</v>
      </c>
      <c r="AG40" s="9">
        <f>O40+'01.09.2018'!AG40</f>
        <v>0</v>
      </c>
      <c r="AH40" s="9">
        <f>P40+'01.09.2018'!AH40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35">
      <c r="A41" s="73" t="s">
        <v>112</v>
      </c>
      <c r="B41" s="73"/>
      <c r="C41" s="73"/>
      <c r="D41" s="59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56" t="s">
        <v>128</v>
      </c>
      <c r="Q41" s="60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6" x14ac:dyDescent="0.3">
      <c r="A42" s="62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</row>
    <row r="43" spans="1:38" ht="15" customHeight="1" x14ac:dyDescent="0.3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3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3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V+Jc+u6otENv/GVz/Hmi97gNjzlQCK25z0vtuf9jXyhupAMZ5ZW8VRBg1rHxAA98nPeSbDFWxmXLHCzYn1/P6A==" saltValue="PntoL5zVBWqpsrN46WOY6Q==" spinCount="100000" sheet="1" objects="1" scenarios="1" formatCells="0" selectLockedCells="1"/>
  <mergeCells count="21">
    <mergeCell ref="A1:F1"/>
    <mergeCell ref="A2:A3"/>
    <mergeCell ref="B2:B3"/>
    <mergeCell ref="C2:C3"/>
    <mergeCell ref="D2:D3"/>
    <mergeCell ref="E2:H2"/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  <mergeCell ref="A41:C41"/>
  </mergeCells>
  <pageMargins left="0.25" right="0.25" top="0.75" bottom="0.75" header="0.3" footer="0.3"/>
  <pageSetup paperSize="9" scale="31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9751F389-7D4A-4D8D-8F63-A5BFE645B672}">
            <xm:f>'01.09.2018'!Y6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15FDCD80-F2A5-487C-87BF-A2DB5376B3B9}">
            <xm:f>'01.09.2018'!Y6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A93F6445-1488-4295-A513-11C715CEDB66}">
            <xm:f>'01.09.2018'!Z6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BC002BF5-28F3-45AC-BFAA-73D1C63D3B6C}">
            <xm:f>'01.09.2018'!Z6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A09E3925-D9A7-4CE7-B8F1-4E01A953C653}">
            <xm:f>'01.09.2018'!AA6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4396AC8C-384A-44F6-BD13-AD87D4723E69}">
            <xm:f>'01.09.2018'!AA6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DB235220-CAF9-4CAD-8BA8-D7F48C283350}">
            <xm:f>'01.09.2018'!AD6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5901EE68-2447-4475-A88A-7B1473924B16}">
            <xm:f>'01.09.2018'!AD6</xm:f>
            <x14:dxf/>
          </x14:cfRule>
          <xm:sqref>H6:H15 H17:H35 H37:H40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01.02.2018</vt:lpstr>
      <vt:lpstr>01.03.2018</vt:lpstr>
      <vt:lpstr>01.04.2018</vt:lpstr>
      <vt:lpstr>01.05.2018</vt:lpstr>
      <vt:lpstr>01.06.2018</vt:lpstr>
      <vt:lpstr>01.07.2018</vt:lpstr>
      <vt:lpstr>01.08.2018</vt:lpstr>
      <vt:lpstr>01.09.2018</vt:lpstr>
      <vt:lpstr>01.10.2018</vt:lpstr>
      <vt:lpstr>01.11.2018</vt:lpstr>
      <vt:lpstr>01.12.2018</vt:lpstr>
      <vt:lpstr>01.01.2019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2018-10-04T08:35:46Z</dcterms:modified>
</cp:coreProperties>
</file>